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. Отдел координации внутренних продаж\3. Ўсаров Илҳом Келдибекович\2020 йил\Баланс бажарилиши\"/>
    </mc:Choice>
  </mc:AlternateContent>
  <bookViews>
    <workbookView xWindow="0" yWindow="0" windowWidth="24000" windowHeight="9630" firstSheet="2" activeTab="2"/>
  </bookViews>
  <sheets>
    <sheet name="март-июнь" sheetId="9" state="hidden" r:id="rId1"/>
    <sheet name="ишлаб чиқариш" sheetId="10" state="hidden" r:id="rId2"/>
    <sheet name="апрель" sheetId="12" r:id="rId3"/>
    <sheet name="апрель (2)" sheetId="13" r:id="rId4"/>
    <sheet name="март бошқа" sheetId="1" state="hidden" r:id="rId5"/>
  </sheets>
  <definedNames>
    <definedName name="_xlnm.Print_Titles" localSheetId="4">'март бошқа'!$A:$A</definedName>
    <definedName name="_xlnm.Print_Area" localSheetId="2">апрель!$A$1:$C$30</definedName>
    <definedName name="_xlnm.Print_Area" localSheetId="3">'апрель (2)'!$A$1:$X$30</definedName>
    <definedName name="_xlnm.Print_Area" localSheetId="1">'ишлаб чиқариш'!$A$1:$O$30</definedName>
    <definedName name="_xlnm.Print_Area" localSheetId="4">'март бошқа'!$A$6:$AX$35</definedName>
    <definedName name="_xlnm.Print_Area" localSheetId="0">'март-июнь'!$A$1:$K$29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3" l="1"/>
  <c r="X25" i="13"/>
  <c r="B25" i="13"/>
  <c r="X24" i="13"/>
  <c r="X22" i="13"/>
  <c r="X20" i="13"/>
  <c r="X19" i="13"/>
  <c r="X17" i="13"/>
  <c r="B17" i="13"/>
  <c r="X16" i="13"/>
  <c r="X15" i="13"/>
  <c r="B14" i="13"/>
  <c r="X14" i="13" s="1"/>
  <c r="X12" i="13"/>
  <c r="X10" i="13"/>
  <c r="B9" i="13"/>
  <c r="X9" i="13" s="1"/>
  <c r="B8" i="13"/>
  <c r="B6" i="13" s="1"/>
  <c r="X8" i="13" l="1"/>
  <c r="X6" i="13" s="1"/>
  <c r="B17" i="12"/>
  <c r="C20" i="12" l="1"/>
  <c r="C27" i="12" l="1"/>
  <c r="C25" i="12" s="1"/>
  <c r="B25" i="12"/>
  <c r="C24" i="12"/>
  <c r="C22" i="12"/>
  <c r="C16" i="12"/>
  <c r="C15" i="12"/>
  <c r="B14" i="12"/>
  <c r="C14" i="12" s="1"/>
  <c r="C12" i="12"/>
  <c r="C10" i="12"/>
  <c r="B9" i="12"/>
  <c r="C9" i="12" s="1"/>
  <c r="B8" i="12"/>
  <c r="C8" i="12" s="1"/>
  <c r="C6" i="12" l="1"/>
  <c r="B6" i="12"/>
  <c r="C19" i="12"/>
  <c r="C17" i="12" s="1"/>
  <c r="N28" i="10" l="1"/>
  <c r="M28" i="10"/>
  <c r="L28" i="10"/>
  <c r="K28" i="10"/>
  <c r="J28" i="10"/>
  <c r="H28" i="10"/>
  <c r="G28" i="10"/>
  <c r="F28" i="10"/>
  <c r="E28" i="10"/>
  <c r="D28" i="10"/>
  <c r="C28" i="10"/>
  <c r="N26" i="10"/>
  <c r="M26" i="10"/>
  <c r="M25" i="10" s="1"/>
  <c r="L26" i="10"/>
  <c r="L25" i="10" s="1"/>
  <c r="K26" i="10"/>
  <c r="K25" i="10" s="1"/>
  <c r="J26" i="10"/>
  <c r="H26" i="10"/>
  <c r="G26" i="10"/>
  <c r="G25" i="10" s="1"/>
  <c r="E26" i="10"/>
  <c r="E25" i="10" s="1"/>
  <c r="D26" i="10"/>
  <c r="D25" i="10" s="1"/>
  <c r="C26" i="10"/>
  <c r="N25" i="10"/>
  <c r="J25" i="10"/>
  <c r="H25" i="10"/>
  <c r="C25" i="10"/>
  <c r="N23" i="10"/>
  <c r="M23" i="10"/>
  <c r="L23" i="10"/>
  <c r="K23" i="10"/>
  <c r="J23" i="10"/>
  <c r="H23" i="10"/>
  <c r="G23" i="10"/>
  <c r="F23" i="10"/>
  <c r="E23" i="10"/>
  <c r="D23" i="10"/>
  <c r="C23" i="10"/>
  <c r="O21" i="10"/>
  <c r="N21" i="10"/>
  <c r="N17" i="10" s="1"/>
  <c r="M21" i="10"/>
  <c r="K21" i="10"/>
  <c r="J21" i="10"/>
  <c r="I21" i="10"/>
  <c r="H21" i="10"/>
  <c r="H17" i="10" s="1"/>
  <c r="G21" i="10"/>
  <c r="E21" i="10"/>
  <c r="D21" i="10"/>
  <c r="C21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M17" i="10"/>
  <c r="G17" i="10"/>
  <c r="C17" i="10"/>
  <c r="O13" i="10"/>
  <c r="N13" i="10"/>
  <c r="M13" i="10"/>
  <c r="L13" i="10"/>
  <c r="K13" i="10"/>
  <c r="J13" i="10"/>
  <c r="I13" i="10"/>
  <c r="H13" i="10"/>
  <c r="G13" i="10"/>
  <c r="F13" i="10"/>
  <c r="E13" i="10"/>
  <c r="E6" i="10" s="1"/>
  <c r="D13" i="10"/>
  <c r="C13" i="10"/>
  <c r="O11" i="10"/>
  <c r="N11" i="10"/>
  <c r="N6" i="10" s="1"/>
  <c r="M11" i="10"/>
  <c r="M6" i="10" s="1"/>
  <c r="L11" i="10"/>
  <c r="K11" i="10"/>
  <c r="J11" i="10"/>
  <c r="I11" i="10"/>
  <c r="H11" i="10"/>
  <c r="G11" i="10"/>
  <c r="G6" i="10" s="1"/>
  <c r="F11" i="10"/>
  <c r="E11" i="10"/>
  <c r="D11" i="10"/>
  <c r="C11" i="10"/>
  <c r="O29" i="10"/>
  <c r="O28" i="10" s="1"/>
  <c r="O27" i="10"/>
  <c r="O26" i="10" s="1"/>
  <c r="O25" i="10" s="1"/>
  <c r="O24" i="10"/>
  <c r="O23" i="10" s="1"/>
  <c r="O22" i="10"/>
  <c r="O20" i="10"/>
  <c r="O19" i="10"/>
  <c r="O16" i="10"/>
  <c r="O15" i="10"/>
  <c r="O14" i="10"/>
  <c r="O12" i="10"/>
  <c r="O10" i="10"/>
  <c r="O9" i="10"/>
  <c r="O8" i="10"/>
  <c r="O7" i="10"/>
  <c r="L29" i="10"/>
  <c r="L27" i="10"/>
  <c r="L24" i="10"/>
  <c r="L22" i="10"/>
  <c r="L21" i="10" s="1"/>
  <c r="L17" i="10" s="1"/>
  <c r="L20" i="10"/>
  <c r="L19" i="10"/>
  <c r="L16" i="10"/>
  <c r="L15" i="10"/>
  <c r="L14" i="10"/>
  <c r="L12" i="10"/>
  <c r="L10" i="10"/>
  <c r="L9" i="10"/>
  <c r="L8" i="10"/>
  <c r="L7" i="10"/>
  <c r="I29" i="10"/>
  <c r="I28" i="10" s="1"/>
  <c r="I27" i="10"/>
  <c r="I26" i="10" s="1"/>
  <c r="I25" i="10" s="1"/>
  <c r="I24" i="10"/>
  <c r="I23" i="10" s="1"/>
  <c r="I17" i="10" s="1"/>
  <c r="I22" i="10"/>
  <c r="I20" i="10"/>
  <c r="I19" i="10"/>
  <c r="I16" i="10"/>
  <c r="I15" i="10"/>
  <c r="I14" i="10"/>
  <c r="I12" i="10"/>
  <c r="I10" i="10"/>
  <c r="I9" i="10"/>
  <c r="I8" i="10"/>
  <c r="I7" i="10"/>
  <c r="F29" i="10"/>
  <c r="F27" i="10"/>
  <c r="F26" i="10" s="1"/>
  <c r="F25" i="10" s="1"/>
  <c r="F24" i="10"/>
  <c r="F22" i="10"/>
  <c r="F21" i="10" s="1"/>
  <c r="F20" i="10"/>
  <c r="F19" i="10"/>
  <c r="F16" i="10"/>
  <c r="F15" i="10"/>
  <c r="F14" i="10"/>
  <c r="F12" i="10"/>
  <c r="F10" i="10"/>
  <c r="F9" i="10"/>
  <c r="F8" i="10"/>
  <c r="F7" i="10"/>
  <c r="N7" i="10"/>
  <c r="M7" i="10"/>
  <c r="K7" i="10"/>
  <c r="J7" i="10"/>
  <c r="H7" i="10"/>
  <c r="G7" i="10"/>
  <c r="E7" i="10"/>
  <c r="D7" i="10"/>
  <c r="D6" i="10"/>
  <c r="C7" i="10"/>
  <c r="B6" i="10"/>
  <c r="B17" i="10"/>
  <c r="B28" i="10"/>
  <c r="B26" i="10"/>
  <c r="B25" i="10"/>
  <c r="B23" i="10"/>
  <c r="B21" i="10"/>
  <c r="B18" i="10"/>
  <c r="B13" i="10"/>
  <c r="B11" i="10"/>
  <c r="B7" i="10"/>
  <c r="N29" i="10"/>
  <c r="K29" i="10"/>
  <c r="H29" i="10"/>
  <c r="N27" i="10"/>
  <c r="K27" i="10"/>
  <c r="H27" i="10"/>
  <c r="N24" i="10"/>
  <c r="K24" i="10"/>
  <c r="H24" i="10"/>
  <c r="N22" i="10"/>
  <c r="K22" i="10"/>
  <c r="H22" i="10"/>
  <c r="N20" i="10"/>
  <c r="K20" i="10"/>
  <c r="H20" i="10"/>
  <c r="N19" i="10"/>
  <c r="K19" i="10"/>
  <c r="H19" i="10"/>
  <c r="N16" i="10"/>
  <c r="K16" i="10"/>
  <c r="H16" i="10"/>
  <c r="N15" i="10"/>
  <c r="K15" i="10"/>
  <c r="H15" i="10"/>
  <c r="N14" i="10"/>
  <c r="K14" i="10"/>
  <c r="H14" i="10"/>
  <c r="N12" i="10"/>
  <c r="K12" i="10"/>
  <c r="H12" i="10"/>
  <c r="N10" i="10"/>
  <c r="K10" i="10"/>
  <c r="H10" i="10"/>
  <c r="N9" i="10"/>
  <c r="K9" i="10"/>
  <c r="H9" i="10"/>
  <c r="N8" i="10"/>
  <c r="K8" i="10"/>
  <c r="H8" i="10"/>
  <c r="E29" i="10"/>
  <c r="E27" i="10"/>
  <c r="E24" i="10"/>
  <c r="E22" i="10"/>
  <c r="E20" i="10"/>
  <c r="E19" i="10"/>
  <c r="E16" i="10"/>
  <c r="E15" i="10"/>
  <c r="E14" i="10"/>
  <c r="E12" i="10"/>
  <c r="E10" i="10"/>
  <c r="E9" i="10"/>
  <c r="E8" i="10"/>
  <c r="J17" i="10" l="1"/>
  <c r="D17" i="10"/>
  <c r="F17" i="10"/>
  <c r="O17" i="10"/>
  <c r="E17" i="10"/>
  <c r="K17" i="10"/>
  <c r="F6" i="10"/>
  <c r="O6" i="10"/>
  <c r="K6" i="10"/>
  <c r="H6" i="10"/>
  <c r="I6" i="10" s="1"/>
  <c r="J6" i="10"/>
  <c r="C6" i="10"/>
  <c r="L6" i="10" l="1"/>
  <c r="C24" i="9" l="1"/>
  <c r="B24" i="9"/>
  <c r="C17" i="9"/>
  <c r="B17" i="9"/>
  <c r="C6" i="9"/>
  <c r="B6" i="9"/>
  <c r="C28" i="9"/>
  <c r="B28" i="9"/>
  <c r="C26" i="9"/>
  <c r="B26" i="9"/>
  <c r="C23" i="9"/>
  <c r="B23" i="9"/>
  <c r="C21" i="9"/>
  <c r="B21" i="9"/>
  <c r="C19" i="9"/>
  <c r="B19" i="9"/>
  <c r="C16" i="9"/>
  <c r="B16" i="9"/>
  <c r="C15" i="9"/>
  <c r="B15" i="9"/>
  <c r="C14" i="9"/>
  <c r="B14" i="9"/>
  <c r="C12" i="9"/>
  <c r="B12" i="9"/>
  <c r="C10" i="9"/>
  <c r="B10" i="9"/>
  <c r="C9" i="9"/>
  <c r="B9" i="9"/>
  <c r="C8" i="9"/>
  <c r="B8" i="9"/>
  <c r="F26" i="9"/>
  <c r="D24" i="9"/>
  <c r="D17" i="9"/>
  <c r="D6" i="9"/>
  <c r="I28" i="9"/>
  <c r="I26" i="9"/>
  <c r="I24" i="9" s="1"/>
  <c r="H24" i="9"/>
  <c r="I23" i="9"/>
  <c r="I21" i="9"/>
  <c r="I19" i="9"/>
  <c r="H17" i="9"/>
  <c r="I16" i="9"/>
  <c r="I15" i="9"/>
  <c r="I14" i="9"/>
  <c r="I12" i="9"/>
  <c r="I10" i="9"/>
  <c r="I9" i="9"/>
  <c r="I8" i="9"/>
  <c r="H6" i="9"/>
  <c r="K28" i="9"/>
  <c r="G28" i="9"/>
  <c r="E28" i="9"/>
  <c r="C27" i="9"/>
  <c r="B27" i="9"/>
  <c r="K26" i="9"/>
  <c r="K24" i="9" s="1"/>
  <c r="G26" i="9"/>
  <c r="E26" i="9"/>
  <c r="E24" i="9" s="1"/>
  <c r="C25" i="9"/>
  <c r="B25" i="9"/>
  <c r="J24" i="9"/>
  <c r="F24" i="9"/>
  <c r="K23" i="9"/>
  <c r="G23" i="9"/>
  <c r="E23" i="9"/>
  <c r="C22" i="9"/>
  <c r="B22" i="9"/>
  <c r="K21" i="9"/>
  <c r="G21" i="9"/>
  <c r="E21" i="9"/>
  <c r="C20" i="9"/>
  <c r="B20" i="9"/>
  <c r="K19" i="9"/>
  <c r="G19" i="9"/>
  <c r="E19" i="9"/>
  <c r="C18" i="9"/>
  <c r="B18" i="9"/>
  <c r="J17" i="9"/>
  <c r="F17" i="9"/>
  <c r="K16" i="9"/>
  <c r="G16" i="9"/>
  <c r="E16" i="9"/>
  <c r="K15" i="9"/>
  <c r="G15" i="9"/>
  <c r="E15" i="9"/>
  <c r="K14" i="9"/>
  <c r="G14" i="9"/>
  <c r="E14" i="9"/>
  <c r="C13" i="9"/>
  <c r="B13" i="9"/>
  <c r="K12" i="9"/>
  <c r="G12" i="9"/>
  <c r="E12" i="9"/>
  <c r="C11" i="9"/>
  <c r="B11" i="9"/>
  <c r="K10" i="9"/>
  <c r="G10" i="9"/>
  <c r="E10" i="9"/>
  <c r="K9" i="9"/>
  <c r="G9" i="9"/>
  <c r="E9" i="9"/>
  <c r="K8" i="9"/>
  <c r="G8" i="9"/>
  <c r="E8" i="9"/>
  <c r="C7" i="9"/>
  <c r="B7" i="9"/>
  <c r="J6" i="9"/>
  <c r="F6" i="9"/>
  <c r="K17" i="9" l="1"/>
  <c r="I17" i="9"/>
  <c r="G6" i="9"/>
  <c r="I6" i="9"/>
  <c r="G17" i="9"/>
  <c r="E6" i="9"/>
  <c r="K6" i="9"/>
  <c r="E17" i="9"/>
  <c r="G24" i="9"/>
  <c r="AY13" i="1" l="1"/>
  <c r="AU39" i="1"/>
  <c r="AQ39" i="1"/>
  <c r="AM39" i="1"/>
  <c r="AI39" i="1"/>
  <c r="AE39" i="1"/>
  <c r="AA39" i="1"/>
  <c r="W39" i="1"/>
  <c r="S39" i="1"/>
  <c r="O39" i="1"/>
  <c r="K39" i="1"/>
  <c r="H39" i="1"/>
  <c r="F39" i="1"/>
  <c r="AU38" i="1"/>
  <c r="AQ38" i="1"/>
  <c r="AM38" i="1"/>
  <c r="AI38" i="1"/>
  <c r="AE38" i="1"/>
  <c r="AA38" i="1"/>
  <c r="W38" i="1"/>
  <c r="S38" i="1"/>
  <c r="O38" i="1"/>
  <c r="K38" i="1"/>
  <c r="H38" i="1"/>
  <c r="F38" i="1"/>
  <c r="AU37" i="1"/>
  <c r="AQ37" i="1"/>
  <c r="AM37" i="1"/>
  <c r="AI37" i="1"/>
  <c r="AE37" i="1"/>
  <c r="AA37" i="1"/>
  <c r="W37" i="1"/>
  <c r="S37" i="1"/>
  <c r="O37" i="1"/>
  <c r="K37" i="1"/>
  <c r="H37" i="1"/>
  <c r="F37" i="1"/>
  <c r="AW35" i="1"/>
  <c r="AV35" i="1"/>
  <c r="AX35" i="1" s="1"/>
  <c r="AS35" i="1"/>
  <c r="AR35" i="1"/>
  <c r="AT35" i="1" s="1"/>
  <c r="AO35" i="1"/>
  <c r="AN35" i="1"/>
  <c r="AP35" i="1" s="1"/>
  <c r="AK35" i="1"/>
  <c r="AJ35" i="1"/>
  <c r="AG35" i="1"/>
  <c r="AF35" i="1"/>
  <c r="AH35" i="1" s="1"/>
  <c r="AC35" i="1"/>
  <c r="AB35" i="1"/>
  <c r="AD35" i="1" s="1"/>
  <c r="Y35" i="1"/>
  <c r="X35" i="1"/>
  <c r="U35" i="1"/>
  <c r="T35" i="1"/>
  <c r="Q35" i="1"/>
  <c r="P35" i="1"/>
  <c r="M35" i="1"/>
  <c r="L35" i="1"/>
  <c r="C35" i="1"/>
  <c r="J35" i="1" s="1"/>
  <c r="B35" i="1"/>
  <c r="AW34" i="1"/>
  <c r="AV34" i="1"/>
  <c r="AS34" i="1"/>
  <c r="AR34" i="1"/>
  <c r="AT34" i="1" s="1"/>
  <c r="AO34" i="1"/>
  <c r="AN34" i="1"/>
  <c r="AP34" i="1" s="1"/>
  <c r="AK34" i="1"/>
  <c r="AJ34" i="1"/>
  <c r="AL34" i="1" s="1"/>
  <c r="AG34" i="1"/>
  <c r="AF34" i="1"/>
  <c r="AC34" i="1"/>
  <c r="AB34" i="1"/>
  <c r="AD34" i="1" s="1"/>
  <c r="Y34" i="1"/>
  <c r="X34" i="1"/>
  <c r="U34" i="1"/>
  <c r="T34" i="1"/>
  <c r="Q34" i="1"/>
  <c r="P34" i="1"/>
  <c r="M34" i="1"/>
  <c r="L34" i="1"/>
  <c r="C34" i="1"/>
  <c r="J34" i="1" s="1"/>
  <c r="B34" i="1"/>
  <c r="AW33" i="1"/>
  <c r="AW39" i="1" s="1"/>
  <c r="AV33" i="1"/>
  <c r="AV39" i="1" s="1"/>
  <c r="AS33" i="1"/>
  <c r="AS39" i="1" s="1"/>
  <c r="AR33" i="1"/>
  <c r="AR39" i="1" s="1"/>
  <c r="AO33" i="1"/>
  <c r="AO39" i="1" s="1"/>
  <c r="AN33" i="1"/>
  <c r="AN39" i="1" s="1"/>
  <c r="AK33" i="1"/>
  <c r="AK39" i="1" s="1"/>
  <c r="AJ33" i="1"/>
  <c r="AJ39" i="1" s="1"/>
  <c r="AG33" i="1"/>
  <c r="AG39" i="1" s="1"/>
  <c r="AF33" i="1"/>
  <c r="AF39" i="1" s="1"/>
  <c r="AC33" i="1"/>
  <c r="AC39" i="1" s="1"/>
  <c r="AB33" i="1"/>
  <c r="AB39" i="1" s="1"/>
  <c r="Y33" i="1"/>
  <c r="Y39" i="1" s="1"/>
  <c r="X33" i="1"/>
  <c r="X39" i="1" s="1"/>
  <c r="U33" i="1"/>
  <c r="U39" i="1" s="1"/>
  <c r="T33" i="1"/>
  <c r="T39" i="1" s="1"/>
  <c r="Q33" i="1"/>
  <c r="Q39" i="1" s="1"/>
  <c r="P33" i="1"/>
  <c r="P39" i="1" s="1"/>
  <c r="M33" i="1"/>
  <c r="M39" i="1" s="1"/>
  <c r="L33" i="1"/>
  <c r="L39" i="1" s="1"/>
  <c r="C33" i="1"/>
  <c r="J33" i="1" s="1"/>
  <c r="B33" i="1"/>
  <c r="AW32" i="1"/>
  <c r="AV32" i="1"/>
  <c r="AX32" i="1" s="1"/>
  <c r="AS32" i="1"/>
  <c r="AR32" i="1"/>
  <c r="AT32" i="1" s="1"/>
  <c r="AO32" i="1"/>
  <c r="AN32" i="1"/>
  <c r="AK32" i="1"/>
  <c r="AJ32" i="1"/>
  <c r="AL32" i="1" s="1"/>
  <c r="AG32" i="1"/>
  <c r="AF32" i="1"/>
  <c r="AH32" i="1" s="1"/>
  <c r="AC32" i="1"/>
  <c r="AB32" i="1"/>
  <c r="AD32" i="1" s="1"/>
  <c r="Y32" i="1"/>
  <c r="X32" i="1"/>
  <c r="U32" i="1"/>
  <c r="T32" i="1"/>
  <c r="Q32" i="1"/>
  <c r="P32" i="1"/>
  <c r="M32" i="1"/>
  <c r="L32" i="1"/>
  <c r="C32" i="1"/>
  <c r="J32" i="1" s="1"/>
  <c r="B32" i="1"/>
  <c r="AW31" i="1"/>
  <c r="AV31" i="1"/>
  <c r="AX31" i="1" s="1"/>
  <c r="AS31" i="1"/>
  <c r="AR31" i="1"/>
  <c r="AT31" i="1" s="1"/>
  <c r="AO31" i="1"/>
  <c r="AN31" i="1"/>
  <c r="AP31" i="1" s="1"/>
  <c r="AK31" i="1"/>
  <c r="AJ31" i="1"/>
  <c r="AG31" i="1"/>
  <c r="AF31" i="1"/>
  <c r="AH31" i="1" s="1"/>
  <c r="AC31" i="1"/>
  <c r="AB31" i="1"/>
  <c r="AD31" i="1" s="1"/>
  <c r="Y31" i="1"/>
  <c r="X31" i="1"/>
  <c r="U31" i="1"/>
  <c r="T31" i="1"/>
  <c r="Q31" i="1"/>
  <c r="P31" i="1"/>
  <c r="M31" i="1"/>
  <c r="L31" i="1"/>
  <c r="C31" i="1"/>
  <c r="J31" i="1" s="1"/>
  <c r="B31" i="1"/>
  <c r="AW30" i="1"/>
  <c r="AV30" i="1"/>
  <c r="AS30" i="1"/>
  <c r="AR30" i="1"/>
  <c r="AT30" i="1" s="1"/>
  <c r="AO30" i="1"/>
  <c r="AN30" i="1"/>
  <c r="AP30" i="1" s="1"/>
  <c r="AK30" i="1"/>
  <c r="AJ30" i="1"/>
  <c r="AL30" i="1" s="1"/>
  <c r="AG30" i="1"/>
  <c r="AF30" i="1"/>
  <c r="AC30" i="1"/>
  <c r="AB30" i="1"/>
  <c r="AD30" i="1" s="1"/>
  <c r="Y30" i="1"/>
  <c r="X30" i="1"/>
  <c r="U30" i="1"/>
  <c r="T30" i="1"/>
  <c r="Q30" i="1"/>
  <c r="P30" i="1"/>
  <c r="M30" i="1"/>
  <c r="L30" i="1"/>
  <c r="C30" i="1"/>
  <c r="J30" i="1" s="1"/>
  <c r="B30" i="1"/>
  <c r="AW29" i="1"/>
  <c r="AV29" i="1"/>
  <c r="AX29" i="1" s="1"/>
  <c r="AS29" i="1"/>
  <c r="AR29" i="1"/>
  <c r="AO29" i="1"/>
  <c r="AN29" i="1"/>
  <c r="AP29" i="1" s="1"/>
  <c r="AK29" i="1"/>
  <c r="AJ29" i="1"/>
  <c r="AL29" i="1" s="1"/>
  <c r="AG29" i="1"/>
  <c r="AF29" i="1"/>
  <c r="AH29" i="1" s="1"/>
  <c r="AC29" i="1"/>
  <c r="AB29" i="1"/>
  <c r="Y29" i="1"/>
  <c r="X29" i="1"/>
  <c r="U29" i="1"/>
  <c r="T29" i="1"/>
  <c r="Q29" i="1"/>
  <c r="P29" i="1"/>
  <c r="M29" i="1"/>
  <c r="L29" i="1"/>
  <c r="C29" i="1"/>
  <c r="J29" i="1" s="1"/>
  <c r="B29" i="1"/>
  <c r="AW28" i="1"/>
  <c r="AV28" i="1"/>
  <c r="AX28" i="1" s="1"/>
  <c r="AS28" i="1"/>
  <c r="AR28" i="1"/>
  <c r="AT28" i="1" s="1"/>
  <c r="AO28" i="1"/>
  <c r="AN28" i="1"/>
  <c r="AK28" i="1"/>
  <c r="AJ28" i="1"/>
  <c r="AL28" i="1" s="1"/>
  <c r="AG28" i="1"/>
  <c r="AF28" i="1"/>
  <c r="AH28" i="1" s="1"/>
  <c r="AC28" i="1"/>
  <c r="AB28" i="1"/>
  <c r="AD28" i="1" s="1"/>
  <c r="Y28" i="1"/>
  <c r="X28" i="1"/>
  <c r="U28" i="1"/>
  <c r="T28" i="1"/>
  <c r="Q28" i="1"/>
  <c r="P28" i="1"/>
  <c r="M28" i="1"/>
  <c r="L28" i="1"/>
  <c r="C28" i="1"/>
  <c r="J28" i="1" s="1"/>
  <c r="B28" i="1"/>
  <c r="AW27" i="1"/>
  <c r="AV27" i="1"/>
  <c r="AX27" i="1" s="1"/>
  <c r="AS27" i="1"/>
  <c r="AR27" i="1"/>
  <c r="AT27" i="1" s="1"/>
  <c r="AO27" i="1"/>
  <c r="AN27" i="1"/>
  <c r="AP27" i="1" s="1"/>
  <c r="AK27" i="1"/>
  <c r="AJ27" i="1"/>
  <c r="AG27" i="1"/>
  <c r="AF27" i="1"/>
  <c r="AH27" i="1" s="1"/>
  <c r="AC27" i="1"/>
  <c r="AB27" i="1"/>
  <c r="AD27" i="1" s="1"/>
  <c r="Y27" i="1"/>
  <c r="X27" i="1"/>
  <c r="U27" i="1"/>
  <c r="T27" i="1"/>
  <c r="Q27" i="1"/>
  <c r="P27" i="1"/>
  <c r="M27" i="1"/>
  <c r="L27" i="1"/>
  <c r="C27" i="1"/>
  <c r="J27" i="1" s="1"/>
  <c r="B27" i="1"/>
  <c r="AW26" i="1"/>
  <c r="AV26" i="1"/>
  <c r="AS26" i="1"/>
  <c r="AR26" i="1"/>
  <c r="AT26" i="1" s="1"/>
  <c r="AO26" i="1"/>
  <c r="AN26" i="1"/>
  <c r="AP26" i="1" s="1"/>
  <c r="AK26" i="1"/>
  <c r="AJ26" i="1"/>
  <c r="AL26" i="1" s="1"/>
  <c r="AG26" i="1"/>
  <c r="AF26" i="1"/>
  <c r="AC26" i="1"/>
  <c r="AB26" i="1"/>
  <c r="AD26" i="1" s="1"/>
  <c r="Y26" i="1"/>
  <c r="X26" i="1"/>
  <c r="U26" i="1"/>
  <c r="T26" i="1"/>
  <c r="Q26" i="1"/>
  <c r="P26" i="1"/>
  <c r="M26" i="1"/>
  <c r="L26" i="1"/>
  <c r="C26" i="1"/>
  <c r="J26" i="1" s="1"/>
  <c r="B26" i="1"/>
  <c r="AW25" i="1"/>
  <c r="AV25" i="1"/>
  <c r="AS25" i="1"/>
  <c r="AR25" i="1"/>
  <c r="AO25" i="1"/>
  <c r="AN25" i="1"/>
  <c r="AK25" i="1"/>
  <c r="AJ25" i="1"/>
  <c r="AG25" i="1"/>
  <c r="AF25" i="1"/>
  <c r="AC25" i="1"/>
  <c r="AC38" i="1" s="1"/>
  <c r="AB25" i="1"/>
  <c r="Y25" i="1"/>
  <c r="X25" i="1"/>
  <c r="U25" i="1"/>
  <c r="T25" i="1"/>
  <c r="Q25" i="1"/>
  <c r="P25" i="1"/>
  <c r="M25" i="1"/>
  <c r="L25" i="1"/>
  <c r="C25" i="1"/>
  <c r="J25" i="1" s="1"/>
  <c r="B25" i="1"/>
  <c r="AW24" i="1"/>
  <c r="AV24" i="1"/>
  <c r="AX24" i="1" s="1"/>
  <c r="AS24" i="1"/>
  <c r="AR24" i="1"/>
  <c r="AT24" i="1" s="1"/>
  <c r="AO24" i="1"/>
  <c r="AN24" i="1"/>
  <c r="AK24" i="1"/>
  <c r="AJ24" i="1"/>
  <c r="AL24" i="1" s="1"/>
  <c r="AG24" i="1"/>
  <c r="AF24" i="1"/>
  <c r="AH24" i="1" s="1"/>
  <c r="AC24" i="1"/>
  <c r="AB24" i="1"/>
  <c r="AD24" i="1" s="1"/>
  <c r="Y24" i="1"/>
  <c r="X24" i="1"/>
  <c r="U24" i="1"/>
  <c r="T24" i="1"/>
  <c r="Q24" i="1"/>
  <c r="P24" i="1"/>
  <c r="M24" i="1"/>
  <c r="L24" i="1"/>
  <c r="C24" i="1"/>
  <c r="J24" i="1" s="1"/>
  <c r="B24" i="1"/>
  <c r="AW23" i="1"/>
  <c r="AV23" i="1"/>
  <c r="AS23" i="1"/>
  <c r="AR23" i="1"/>
  <c r="AT23" i="1" s="1"/>
  <c r="AO23" i="1"/>
  <c r="AN23" i="1"/>
  <c r="AP23" i="1" s="1"/>
  <c r="AK23" i="1"/>
  <c r="AJ23" i="1"/>
  <c r="AG23" i="1"/>
  <c r="AH23" i="1" s="1"/>
  <c r="AF23" i="1"/>
  <c r="AC23" i="1"/>
  <c r="AB23" i="1"/>
  <c r="AD23" i="1" s="1"/>
  <c r="Y23" i="1"/>
  <c r="X23" i="1"/>
  <c r="U23" i="1"/>
  <c r="T23" i="1"/>
  <c r="Q23" i="1"/>
  <c r="P23" i="1"/>
  <c r="M23" i="1"/>
  <c r="L23" i="1"/>
  <c r="C23" i="1"/>
  <c r="J23" i="1" s="1"/>
  <c r="B23" i="1"/>
  <c r="AW22" i="1"/>
  <c r="AV22" i="1"/>
  <c r="AS22" i="1"/>
  <c r="AR22" i="1"/>
  <c r="AO22" i="1"/>
  <c r="AN22" i="1"/>
  <c r="AK22" i="1"/>
  <c r="AJ22" i="1"/>
  <c r="AL22" i="1" s="1"/>
  <c r="AG22" i="1"/>
  <c r="AF22" i="1"/>
  <c r="AC22" i="1"/>
  <c r="AB22" i="1"/>
  <c r="Y22" i="1"/>
  <c r="X22" i="1"/>
  <c r="U22" i="1"/>
  <c r="T22" i="1"/>
  <c r="Q22" i="1"/>
  <c r="P22" i="1"/>
  <c r="M22" i="1"/>
  <c r="L22" i="1"/>
  <c r="C22" i="1"/>
  <c r="J22" i="1" s="1"/>
  <c r="B22" i="1"/>
  <c r="AW21" i="1"/>
  <c r="AV21" i="1"/>
  <c r="AS21" i="1"/>
  <c r="AR21" i="1"/>
  <c r="AO21" i="1"/>
  <c r="AN21" i="1"/>
  <c r="AK21" i="1"/>
  <c r="AJ21" i="1"/>
  <c r="AG21" i="1"/>
  <c r="AF21" i="1"/>
  <c r="AH21" i="1" s="1"/>
  <c r="AC21" i="1"/>
  <c r="AB21" i="1"/>
  <c r="Y21" i="1"/>
  <c r="X21" i="1"/>
  <c r="U21" i="1"/>
  <c r="T21" i="1"/>
  <c r="Q21" i="1"/>
  <c r="P21" i="1"/>
  <c r="M21" i="1"/>
  <c r="L21" i="1"/>
  <c r="C21" i="1"/>
  <c r="J21" i="1" s="1"/>
  <c r="B21" i="1"/>
  <c r="AW20" i="1"/>
  <c r="AV20" i="1"/>
  <c r="AS20" i="1"/>
  <c r="AR20" i="1"/>
  <c r="AO20" i="1"/>
  <c r="AN20" i="1"/>
  <c r="AP20" i="1" s="1"/>
  <c r="AK20" i="1"/>
  <c r="AJ20" i="1"/>
  <c r="AG20" i="1"/>
  <c r="AF20" i="1"/>
  <c r="AC20" i="1"/>
  <c r="AB20" i="1"/>
  <c r="AD20" i="1" s="1"/>
  <c r="Y20" i="1"/>
  <c r="X20" i="1"/>
  <c r="U20" i="1"/>
  <c r="T20" i="1"/>
  <c r="Q20" i="1"/>
  <c r="P20" i="1"/>
  <c r="R20" i="1" s="1"/>
  <c r="M20" i="1"/>
  <c r="L20" i="1"/>
  <c r="C20" i="1"/>
  <c r="J20" i="1" s="1"/>
  <c r="B20" i="1"/>
  <c r="AW19" i="1"/>
  <c r="AV19" i="1"/>
  <c r="AX19" i="1" s="1"/>
  <c r="AS19" i="1"/>
  <c r="AR19" i="1"/>
  <c r="AO19" i="1"/>
  <c r="AN19" i="1"/>
  <c r="AK19" i="1"/>
  <c r="AJ19" i="1"/>
  <c r="AL19" i="1" s="1"/>
  <c r="AG19" i="1"/>
  <c r="AF19" i="1"/>
  <c r="AC19" i="1"/>
  <c r="AB19" i="1"/>
  <c r="Y19" i="1"/>
  <c r="X19" i="1"/>
  <c r="U19" i="1"/>
  <c r="T19" i="1"/>
  <c r="Q19" i="1"/>
  <c r="P19" i="1"/>
  <c r="M19" i="1"/>
  <c r="L19" i="1"/>
  <c r="N19" i="1" s="1"/>
  <c r="C19" i="1"/>
  <c r="J19" i="1" s="1"/>
  <c r="B19" i="1"/>
  <c r="AW18" i="1"/>
  <c r="AV18" i="1"/>
  <c r="AS18" i="1"/>
  <c r="AR18" i="1"/>
  <c r="AT18" i="1" s="1"/>
  <c r="AO18" i="1"/>
  <c r="AN18" i="1"/>
  <c r="AK18" i="1"/>
  <c r="AJ18" i="1"/>
  <c r="AG18" i="1"/>
  <c r="AF18" i="1"/>
  <c r="AH18" i="1" s="1"/>
  <c r="AC18" i="1"/>
  <c r="AB18" i="1"/>
  <c r="Y18" i="1"/>
  <c r="X18" i="1"/>
  <c r="U18" i="1"/>
  <c r="T18" i="1"/>
  <c r="Q18" i="1"/>
  <c r="P18" i="1"/>
  <c r="M18" i="1"/>
  <c r="L18" i="1"/>
  <c r="C18" i="1"/>
  <c r="J18" i="1" s="1"/>
  <c r="B18" i="1"/>
  <c r="AW17" i="1"/>
  <c r="AV17" i="1"/>
  <c r="AS17" i="1"/>
  <c r="AR17" i="1"/>
  <c r="AO17" i="1"/>
  <c r="AN17" i="1"/>
  <c r="AP17" i="1" s="1"/>
  <c r="AK17" i="1"/>
  <c r="AJ17" i="1"/>
  <c r="AG17" i="1"/>
  <c r="AF17" i="1"/>
  <c r="AC17" i="1"/>
  <c r="AB17" i="1"/>
  <c r="AD17" i="1" s="1"/>
  <c r="Y17" i="1"/>
  <c r="X17" i="1"/>
  <c r="U17" i="1"/>
  <c r="T17" i="1"/>
  <c r="Q17" i="1"/>
  <c r="P17" i="1"/>
  <c r="R17" i="1" s="1"/>
  <c r="M17" i="1"/>
  <c r="L17" i="1"/>
  <c r="C17" i="1"/>
  <c r="J17" i="1" s="1"/>
  <c r="B17" i="1"/>
  <c r="AW16" i="1"/>
  <c r="AV16" i="1"/>
  <c r="AX16" i="1" s="1"/>
  <c r="AS16" i="1"/>
  <c r="AR16" i="1"/>
  <c r="AO16" i="1"/>
  <c r="AN16" i="1"/>
  <c r="AK16" i="1"/>
  <c r="AJ16" i="1"/>
  <c r="AL16" i="1" s="1"/>
  <c r="AG16" i="1"/>
  <c r="AF16" i="1"/>
  <c r="AC16" i="1"/>
  <c r="AB16" i="1"/>
  <c r="Y16" i="1"/>
  <c r="X16" i="1"/>
  <c r="U16" i="1"/>
  <c r="T16" i="1"/>
  <c r="Q16" i="1"/>
  <c r="P16" i="1"/>
  <c r="M16" i="1"/>
  <c r="L16" i="1"/>
  <c r="C16" i="1"/>
  <c r="J16" i="1" s="1"/>
  <c r="B16" i="1"/>
  <c r="AW15" i="1"/>
  <c r="AV15" i="1"/>
  <c r="AS15" i="1"/>
  <c r="AR15" i="1"/>
  <c r="AT15" i="1" s="1"/>
  <c r="AO15" i="1"/>
  <c r="AN15" i="1"/>
  <c r="AK15" i="1"/>
  <c r="AJ15" i="1"/>
  <c r="AG15" i="1"/>
  <c r="AF15" i="1"/>
  <c r="AH15" i="1" s="1"/>
  <c r="AC15" i="1"/>
  <c r="AB15" i="1"/>
  <c r="Y15" i="1"/>
  <c r="X15" i="1"/>
  <c r="U15" i="1"/>
  <c r="T15" i="1"/>
  <c r="Q15" i="1"/>
  <c r="P15" i="1"/>
  <c r="M15" i="1"/>
  <c r="L15" i="1"/>
  <c r="C15" i="1"/>
  <c r="J15" i="1" s="1"/>
  <c r="B15" i="1"/>
  <c r="AW14" i="1"/>
  <c r="AV14" i="1"/>
  <c r="AS14" i="1"/>
  <c r="AR14" i="1"/>
  <c r="AO14" i="1"/>
  <c r="AN14" i="1"/>
  <c r="AK14" i="1"/>
  <c r="AJ14" i="1"/>
  <c r="AG14" i="1"/>
  <c r="AF14" i="1"/>
  <c r="AC14" i="1"/>
  <c r="AB14" i="1"/>
  <c r="Y14" i="1"/>
  <c r="Y37" i="1" s="1"/>
  <c r="X14" i="1"/>
  <c r="U14" i="1"/>
  <c r="T14" i="1"/>
  <c r="Q14" i="1"/>
  <c r="P14" i="1"/>
  <c r="M14" i="1"/>
  <c r="L14" i="1"/>
  <c r="C14" i="1"/>
  <c r="J14" i="1" s="1"/>
  <c r="B14" i="1"/>
  <c r="AS38" i="1" l="1"/>
  <c r="AO37" i="1"/>
  <c r="X38" i="1"/>
  <c r="AW37" i="1"/>
  <c r="AX23" i="1"/>
  <c r="AB37" i="1"/>
  <c r="Q37" i="1"/>
  <c r="AR37" i="1"/>
  <c r="AL15" i="1"/>
  <c r="AX15" i="1"/>
  <c r="AD16" i="1"/>
  <c r="AP16" i="1"/>
  <c r="AH17" i="1"/>
  <c r="AT17" i="1"/>
  <c r="AL18" i="1"/>
  <c r="AX18" i="1"/>
  <c r="R19" i="1"/>
  <c r="AD19" i="1"/>
  <c r="AP19" i="1"/>
  <c r="AH20" i="1"/>
  <c r="AT20" i="1"/>
  <c r="AL21" i="1"/>
  <c r="AX21" i="1"/>
  <c r="AD22" i="1"/>
  <c r="AP22" i="1"/>
  <c r="AN38" i="1"/>
  <c r="AG37" i="1"/>
  <c r="AJ37" i="1"/>
  <c r="AD15" i="1"/>
  <c r="AP15" i="1"/>
  <c r="AH16" i="1"/>
  <c r="AT16" i="1"/>
  <c r="AL17" i="1"/>
  <c r="AX17" i="1"/>
  <c r="AD18" i="1"/>
  <c r="AP18" i="1"/>
  <c r="AH19" i="1"/>
  <c r="AT19" i="1"/>
  <c r="N20" i="1"/>
  <c r="AL20" i="1"/>
  <c r="AX20" i="1"/>
  <c r="AP21" i="1"/>
  <c r="AT22" i="1"/>
  <c r="Z26" i="1"/>
  <c r="Z27" i="1"/>
  <c r="Z29" i="1"/>
  <c r="Z30" i="1"/>
  <c r="Z31" i="1"/>
  <c r="Z34" i="1"/>
  <c r="Z35" i="1"/>
  <c r="V28" i="1"/>
  <c r="V29" i="1"/>
  <c r="V30" i="1"/>
  <c r="V32" i="1"/>
  <c r="V34" i="1"/>
  <c r="R24" i="1"/>
  <c r="R31" i="1"/>
  <c r="R35" i="1"/>
  <c r="B37" i="1"/>
  <c r="N26" i="1"/>
  <c r="N30" i="1"/>
  <c r="N32" i="1"/>
  <c r="N35" i="1"/>
  <c r="N23" i="1"/>
  <c r="N16" i="1"/>
  <c r="V22" i="1"/>
  <c r="N15" i="1"/>
  <c r="Z15" i="1"/>
  <c r="Z16" i="1"/>
  <c r="Z17" i="1"/>
  <c r="Z18" i="1"/>
  <c r="Z19" i="1"/>
  <c r="Z20" i="1"/>
  <c r="Z21" i="1"/>
  <c r="Z22" i="1"/>
  <c r="Z23" i="1"/>
  <c r="V21" i="1"/>
  <c r="R18" i="1"/>
  <c r="T37" i="1"/>
  <c r="V15" i="1"/>
  <c r="V16" i="1"/>
  <c r="V17" i="1"/>
  <c r="V18" i="1"/>
  <c r="V19" i="1"/>
  <c r="V20" i="1"/>
  <c r="V24" i="1"/>
  <c r="V26" i="1"/>
  <c r="R15" i="1"/>
  <c r="R16" i="1"/>
  <c r="R21" i="1"/>
  <c r="R23" i="1"/>
  <c r="R27" i="1"/>
  <c r="R28" i="1"/>
  <c r="R29" i="1"/>
  <c r="R32" i="1"/>
  <c r="L37" i="1"/>
  <c r="N17" i="1"/>
  <c r="N18" i="1"/>
  <c r="N21" i="1"/>
  <c r="N22" i="1"/>
  <c r="N24" i="1"/>
  <c r="M38" i="1"/>
  <c r="N27" i="1"/>
  <c r="N28" i="1"/>
  <c r="N31" i="1"/>
  <c r="N34" i="1"/>
  <c r="N14" i="1"/>
  <c r="V14" i="1"/>
  <c r="AD14" i="1"/>
  <c r="M37" i="1"/>
  <c r="P37" i="1"/>
  <c r="R14" i="1"/>
  <c r="U37" i="1"/>
  <c r="X37" i="1"/>
  <c r="Z14" i="1"/>
  <c r="AC37" i="1"/>
  <c r="AF37" i="1"/>
  <c r="AH14" i="1"/>
  <c r="AK37" i="1"/>
  <c r="AN37" i="1"/>
  <c r="AP14" i="1"/>
  <c r="AS37" i="1"/>
  <c r="AV37" i="1"/>
  <c r="AX14" i="1"/>
  <c r="AD21" i="1"/>
  <c r="AT21" i="1"/>
  <c r="R22" i="1"/>
  <c r="AH22" i="1"/>
  <c r="AX22" i="1"/>
  <c r="V23" i="1"/>
  <c r="AL23" i="1"/>
  <c r="Z24" i="1"/>
  <c r="AP24" i="1"/>
  <c r="P38" i="1"/>
  <c r="R25" i="1"/>
  <c r="U38" i="1"/>
  <c r="AF38" i="1"/>
  <c r="AH25" i="1"/>
  <c r="AK38" i="1"/>
  <c r="AV38" i="1"/>
  <c r="AX25" i="1"/>
  <c r="R26" i="1"/>
  <c r="AH26" i="1"/>
  <c r="AX26" i="1"/>
  <c r="V27" i="1"/>
  <c r="AL27" i="1"/>
  <c r="Z28" i="1"/>
  <c r="AP28" i="1"/>
  <c r="N29" i="1"/>
  <c r="AD29" i="1"/>
  <c r="AT29" i="1"/>
  <c r="R30" i="1"/>
  <c r="AH30" i="1"/>
  <c r="AX30" i="1"/>
  <c r="V31" i="1"/>
  <c r="Z33" i="1"/>
  <c r="Z39" i="1" s="1"/>
  <c r="AL14" i="1"/>
  <c r="AT14" i="1"/>
  <c r="Z25" i="1"/>
  <c r="AP25" i="1"/>
  <c r="AP38" i="1" s="1"/>
  <c r="L38" i="1"/>
  <c r="N25" i="1"/>
  <c r="Q38" i="1"/>
  <c r="T38" i="1"/>
  <c r="V25" i="1"/>
  <c r="Y38" i="1"/>
  <c r="AB38" i="1"/>
  <c r="AD25" i="1"/>
  <c r="AD38" i="1" s="1"/>
  <c r="AG38" i="1"/>
  <c r="AJ38" i="1"/>
  <c r="AL25" i="1"/>
  <c r="AL38" i="1" s="1"/>
  <c r="AO38" i="1"/>
  <c r="AR38" i="1"/>
  <c r="AT25" i="1"/>
  <c r="AW38" i="1"/>
  <c r="AL31" i="1"/>
  <c r="Z32" i="1"/>
  <c r="AP32" i="1"/>
  <c r="R33" i="1"/>
  <c r="R39" i="1" s="1"/>
  <c r="AH33" i="1"/>
  <c r="AH39" i="1" s="1"/>
  <c r="AX33" i="1"/>
  <c r="AX39" i="1" s="1"/>
  <c r="R34" i="1"/>
  <c r="AH34" i="1"/>
  <c r="AX34" i="1"/>
  <c r="V35" i="1"/>
  <c r="AL35" i="1"/>
  <c r="AP33" i="1"/>
  <c r="AP39" i="1" s="1"/>
  <c r="N33" i="1"/>
  <c r="N39" i="1" s="1"/>
  <c r="V33" i="1"/>
  <c r="V39" i="1" s="1"/>
  <c r="AD33" i="1"/>
  <c r="AD39" i="1" s="1"/>
  <c r="AL33" i="1"/>
  <c r="AL39" i="1" s="1"/>
  <c r="AT33" i="1"/>
  <c r="AT39" i="1" s="1"/>
  <c r="Z38" i="1" l="1"/>
  <c r="AX38" i="1"/>
  <c r="AT37" i="1"/>
  <c r="AL37" i="1"/>
  <c r="AP37" i="1"/>
  <c r="V38" i="1"/>
  <c r="Z37" i="1"/>
  <c r="N37" i="1"/>
  <c r="R38" i="1"/>
  <c r="AD37" i="1"/>
  <c r="AT38" i="1"/>
  <c r="N38" i="1"/>
  <c r="AH38" i="1"/>
  <c r="AX37" i="1"/>
  <c r="AH37" i="1"/>
  <c r="R37" i="1"/>
  <c r="V37" i="1"/>
</calcChain>
</file>

<file path=xl/sharedStrings.xml><?xml version="1.0" encoding="utf-8"?>
<sst xmlns="http://schemas.openxmlformats.org/spreadsheetml/2006/main" count="273" uniqueCount="115">
  <si>
    <t>"Утверждаю"</t>
  </si>
  <si>
    <t xml:space="preserve">Заместитель Премьер-министра </t>
  </si>
  <si>
    <t>Республики Узбекистон</t>
  </si>
  <si>
    <t>__________________   А.С.Султанов</t>
  </si>
  <si>
    <t>"______" марта 2018г</t>
  </si>
  <si>
    <t>ГРАФИК</t>
  </si>
  <si>
    <t xml:space="preserve">выставления минеральных удобрений на внутренний рынок через биржевые торги  в марте-декабре 2018 года 
по предприятиям АО "Узкимёсаноат" </t>
  </si>
  <si>
    <t>в физ.весе, тонна</t>
  </si>
  <si>
    <t xml:space="preserve">Наименования предприятий-производителей и минеральных удобрений </t>
  </si>
  <si>
    <t>Всего</t>
  </si>
  <si>
    <t>прогноз январь-февраль</t>
  </si>
  <si>
    <t>январь факт</t>
  </si>
  <si>
    <t>февраль</t>
  </si>
  <si>
    <t>разница 
+/-</t>
  </si>
  <si>
    <t>в том числе по месяцам</t>
  </si>
  <si>
    <t>Жами</t>
  </si>
  <si>
    <t>отгрузка биржевые объемы</t>
  </si>
  <si>
    <t>отгрузка ТАО АКХ</t>
  </si>
  <si>
    <t>Жами бўлиши керак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</si>
  <si>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</si>
  <si>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</si>
  <si>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</si>
  <si>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</si>
  <si>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</si>
  <si>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</si>
  <si>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</si>
  <si>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</si>
  <si>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</si>
  <si>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</si>
  <si>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из них</t>
  </si>
  <si>
    <t>1.03.-10.03.</t>
  </si>
  <si>
    <t>11.03.-20.03.</t>
  </si>
  <si>
    <t>21.03.-31.03</t>
  </si>
  <si>
    <t>1.04.-10.04.</t>
  </si>
  <si>
    <t>11.04.-20.04.</t>
  </si>
  <si>
    <t>21.04.-30.04</t>
  </si>
  <si>
    <t>1.05.-10.05.</t>
  </si>
  <si>
    <t>11.05.-20.05.</t>
  </si>
  <si>
    <t>21.05.-31.05</t>
  </si>
  <si>
    <t>1.06.-10.06.</t>
  </si>
  <si>
    <t>11.06.-20.06.</t>
  </si>
  <si>
    <t>21.06.-30.06</t>
  </si>
  <si>
    <t>1.07.-10.07.</t>
  </si>
  <si>
    <t>11.07.-20.07.</t>
  </si>
  <si>
    <t>21.07.-31.07</t>
  </si>
  <si>
    <t>1.08.-10.08.</t>
  </si>
  <si>
    <t>11.08.-20.08.</t>
  </si>
  <si>
    <t>21.08.-31.08</t>
  </si>
  <si>
    <t>1.09.-10.09.</t>
  </si>
  <si>
    <t>11.09.-20.09.</t>
  </si>
  <si>
    <t>21.09.-30.09</t>
  </si>
  <si>
    <t>1.10.-10.10.</t>
  </si>
  <si>
    <t>11.10.-20.10.</t>
  </si>
  <si>
    <t>21.10.-31.10</t>
  </si>
  <si>
    <t>1.11.-10.11.</t>
  </si>
  <si>
    <t>11.11.-20.11.</t>
  </si>
  <si>
    <t>21.11.-30.11</t>
  </si>
  <si>
    <t>1.12.-10.12.</t>
  </si>
  <si>
    <t>11.12.-20.12.</t>
  </si>
  <si>
    <t>21.12.-31.12</t>
  </si>
  <si>
    <t>АО "Максам-Чирчик"</t>
  </si>
  <si>
    <t>аммиачная селитра</t>
  </si>
  <si>
    <t>карбамид</t>
  </si>
  <si>
    <t>сульфат аммония</t>
  </si>
  <si>
    <t xml:space="preserve">АО "Навоиазот" </t>
  </si>
  <si>
    <t>АФУ</t>
  </si>
  <si>
    <t>АО "Ферганаазот"</t>
  </si>
  <si>
    <t xml:space="preserve">АО "Аммофос-Максам" </t>
  </si>
  <si>
    <t>аммофос</t>
  </si>
  <si>
    <t>суперфосфат</t>
  </si>
  <si>
    <t>PS-Agro</t>
  </si>
  <si>
    <t>АО "Кокандский СФЗ"</t>
  </si>
  <si>
    <t xml:space="preserve">СП-АО "Электрохимзавод" </t>
  </si>
  <si>
    <t>УП "ДЗКУ"</t>
  </si>
  <si>
    <t xml:space="preserve">хлористый калий </t>
  </si>
  <si>
    <t xml:space="preserve">СП-ООО "Samarqand NPK"  </t>
  </si>
  <si>
    <t>NPK</t>
  </si>
  <si>
    <t>Азотли</t>
  </si>
  <si>
    <t>Фосфорли</t>
  </si>
  <si>
    <t>Калийли</t>
  </si>
  <si>
    <t>Кимё корхоналари ва
минерал ўғитлар номи</t>
  </si>
  <si>
    <t>Жами азотли</t>
  </si>
  <si>
    <t>аммиакли селитра</t>
  </si>
  <si>
    <t>сульфат аммоний</t>
  </si>
  <si>
    <t>"Навоиазот" АЖ</t>
  </si>
  <si>
    <t>Жами фосфорли</t>
  </si>
  <si>
    <t>"Аммофос-Максам" АЖ</t>
  </si>
  <si>
    <t>Жами калийли</t>
  </si>
  <si>
    <t>калий</t>
  </si>
  <si>
    <t>"Фарғанаазот" АЖ</t>
  </si>
  <si>
    <t>"Максам-Чирчиқ" АЖ</t>
  </si>
  <si>
    <t xml:space="preserve">"Samarqand NPK"  МЧЖ </t>
  </si>
  <si>
    <t>"ДКЗ" АЖ</t>
  </si>
  <si>
    <t>физик</t>
  </si>
  <si>
    <t>соф</t>
  </si>
  <si>
    <t>шу жумладан ойлар бўйича</t>
  </si>
  <si>
    <t>тонна</t>
  </si>
  <si>
    <t>Март</t>
  </si>
  <si>
    <t>Кимё корхоналари томонидан 2020 йил март-июнь ойларида биржа савдоларига чиқариладиган минерал ўғитлар
Г Р А Ф И Г И</t>
  </si>
  <si>
    <t>режа</t>
  </si>
  <si>
    <t>амалда</t>
  </si>
  <si>
    <t>март (31 кун)</t>
  </si>
  <si>
    <t>апрель (30 кун)</t>
  </si>
  <si>
    <t>май (31 кун)</t>
  </si>
  <si>
    <t>июнь (30 кун)</t>
  </si>
  <si>
    <t>PS-Агро</t>
  </si>
  <si>
    <t>сотиш
режаси</t>
  </si>
  <si>
    <t>Ойлар бўйича</t>
  </si>
  <si>
    <t>фарқи
(+;-)</t>
  </si>
  <si>
    <t>кунлик ишлаб
чиқариш</t>
  </si>
  <si>
    <t>физик ҳолда, тонна</t>
  </si>
  <si>
    <t>Кимё корхоналари томонидан 2020 йил март-июнь ойларида ишлаб чиқариш ва биржа савдоларига чиқариладиган минерал ўғитлар тўғрисида
М А Ъ Л У М О Т</t>
  </si>
  <si>
    <t>Апрель ойи</t>
  </si>
  <si>
    <t>Кимё корхоналари томонидан 2020 йил апрель ойида биржа савдоларига чиқариладиган минерал ўғитлар
Г Р А Ф И Г И</t>
  </si>
  <si>
    <t>PS-агро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</si>
</sst>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2" xfId="0" applyFont="1" applyBorder="1" applyAlignment="1"/>
    <xf numFmtId="0" fontId="2" fillId="0" borderId="5" xfId="0" applyFont="1" applyBorder="1" applyAlignment="1"/>
    <xf numFmtId="16" fontId="3" fillId="0" borderId="2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 indent="1"/>
    </xf>
    <xf numFmtId="3" fontId="2" fillId="0" borderId="33" xfId="0" applyNumberFormat="1" applyFont="1" applyBorder="1" applyAlignment="1">
      <alignment horizontal="right" vertical="center" indent="1"/>
    </xf>
    <xf numFmtId="3" fontId="2" fillId="0" borderId="36" xfId="0" applyNumberFormat="1" applyFont="1" applyBorder="1" applyAlignment="1">
      <alignment horizontal="right" vertical="center" indent="1"/>
    </xf>
    <xf numFmtId="0" fontId="2" fillId="0" borderId="0" xfId="0" applyFont="1"/>
    <xf numFmtId="0" fontId="4" fillId="0" borderId="9" xfId="0" applyFont="1" applyBorder="1" applyAlignment="1">
      <alignment horizontal="left" vertical="center" indent="1"/>
    </xf>
    <xf numFmtId="3" fontId="4" fillId="0" borderId="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 indent="1"/>
    </xf>
    <xf numFmtId="3" fontId="1" fillId="0" borderId="10" xfId="0" applyNumberFormat="1" applyFont="1" applyBorder="1" applyAlignment="1">
      <alignment horizontal="right" vertical="center" indent="1"/>
    </xf>
    <xf numFmtId="3" fontId="1" fillId="0" borderId="21" xfId="0" applyNumberFormat="1" applyFont="1" applyBorder="1" applyAlignment="1">
      <alignment horizontal="right" vertical="center" indent="1"/>
    </xf>
    <xf numFmtId="3" fontId="1" fillId="0" borderId="11" xfId="0" applyNumberFormat="1" applyFont="1" applyBorder="1" applyAlignment="1">
      <alignment horizontal="right" vertical="center" indent="1"/>
    </xf>
    <xf numFmtId="3" fontId="1" fillId="0" borderId="20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left" vertical="center" indent="1"/>
    </xf>
    <xf numFmtId="3" fontId="2" fillId="0" borderId="21" xfId="0" applyNumberFormat="1" applyFon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indent="1"/>
    </xf>
    <xf numFmtId="3" fontId="2" fillId="0" borderId="20" xfId="0" applyNumberFormat="1" applyFont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0" fontId="4" fillId="0" borderId="22" xfId="0" applyFont="1" applyBorder="1" applyAlignment="1">
      <alignment horizontal="left" vertical="center" indent="1"/>
    </xf>
    <xf numFmtId="3" fontId="4" fillId="0" borderId="22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right" vertical="center" indent="1"/>
    </xf>
    <xf numFmtId="3" fontId="1" fillId="0" borderId="24" xfId="0" applyNumberFormat="1" applyFont="1" applyBorder="1" applyAlignment="1">
      <alignment horizontal="right" vertical="center" indent="1"/>
    </xf>
    <xf numFmtId="3" fontId="1" fillId="0" borderId="29" xfId="0" applyNumberFormat="1" applyFont="1" applyBorder="1" applyAlignment="1">
      <alignment horizontal="right" vertical="center" indent="1"/>
    </xf>
    <xf numFmtId="3" fontId="1" fillId="0" borderId="0" xfId="0" applyNumberFormat="1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9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/>
    </xf>
    <xf numFmtId="3" fontId="7" fillId="0" borderId="11" xfId="0" applyNumberFormat="1" applyFont="1" applyBorder="1" applyAlignment="1">
      <alignment horizontal="right" vertical="center" indent="3"/>
    </xf>
    <xf numFmtId="3" fontId="7" fillId="0" borderId="20" xfId="0" applyNumberFormat="1" applyFont="1" applyBorder="1" applyAlignment="1">
      <alignment horizontal="right" vertical="center" indent="3"/>
    </xf>
    <xf numFmtId="3" fontId="8" fillId="0" borderId="11" xfId="0" applyNumberFormat="1" applyFont="1" applyBorder="1" applyAlignment="1">
      <alignment horizontal="right" vertical="center" indent="3"/>
    </xf>
    <xf numFmtId="3" fontId="8" fillId="0" borderId="20" xfId="0" applyNumberFormat="1" applyFont="1" applyBorder="1" applyAlignment="1">
      <alignment horizontal="right" vertical="center" indent="3"/>
    </xf>
    <xf numFmtId="3" fontId="7" fillId="0" borderId="24" xfId="0" applyNumberFormat="1" applyFont="1" applyBorder="1" applyAlignment="1">
      <alignment horizontal="right" vertical="center" indent="3"/>
    </xf>
    <xf numFmtId="3" fontId="7" fillId="0" borderId="29" xfId="0" applyNumberFormat="1" applyFont="1" applyBorder="1" applyAlignment="1">
      <alignment horizontal="right" vertical="center" indent="3"/>
    </xf>
    <xf numFmtId="0" fontId="8" fillId="0" borderId="0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indent="3"/>
    </xf>
    <xf numFmtId="3" fontId="8" fillId="0" borderId="19" xfId="0" applyNumberFormat="1" applyFont="1" applyBorder="1" applyAlignment="1">
      <alignment horizontal="right" vertical="center" indent="3"/>
    </xf>
    <xf numFmtId="3" fontId="7" fillId="0" borderId="28" xfId="0" applyNumberFormat="1" applyFont="1" applyBorder="1" applyAlignment="1">
      <alignment horizontal="right" vertical="center" indent="3"/>
    </xf>
    <xf numFmtId="3" fontId="7" fillId="0" borderId="32" xfId="0" applyNumberFormat="1" applyFont="1" applyBorder="1" applyAlignment="1">
      <alignment horizontal="right" vertical="center" indent="3"/>
    </xf>
    <xf numFmtId="3" fontId="7" fillId="0" borderId="33" xfId="0" applyNumberFormat="1" applyFont="1" applyBorder="1" applyAlignment="1">
      <alignment horizontal="right" vertical="center" indent="3"/>
    </xf>
    <xf numFmtId="3" fontId="7" fillId="0" borderId="36" xfId="0" applyNumberFormat="1" applyFont="1" applyBorder="1" applyAlignment="1">
      <alignment horizontal="right" vertical="center" indent="3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right" vertical="center" indent="3"/>
    </xf>
    <xf numFmtId="0" fontId="7" fillId="0" borderId="19" xfId="0" applyFont="1" applyBorder="1" applyAlignment="1">
      <alignment horizontal="right" vertical="center" indent="3"/>
    </xf>
    <xf numFmtId="0" fontId="7" fillId="0" borderId="31" xfId="0" applyFont="1" applyBorder="1" applyAlignment="1">
      <alignment horizontal="left" vertical="center" indent="1"/>
    </xf>
    <xf numFmtId="3" fontId="5" fillId="0" borderId="0" xfId="0" applyNumberFormat="1" applyFont="1"/>
    <xf numFmtId="0" fontId="7" fillId="0" borderId="46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shrinkToFit="1"/>
    </xf>
    <xf numFmtId="164" fontId="7" fillId="0" borderId="3" xfId="0" applyNumberFormat="1" applyFont="1" applyBorder="1" applyAlignment="1">
      <alignment horizontal="center" vertical="center" shrinkToFit="1"/>
    </xf>
    <xf numFmtId="164" fontId="7" fillId="0" borderId="15" xfId="0" applyNumberFormat="1" applyFont="1" applyBorder="1" applyAlignment="1">
      <alignment horizontal="center" vertical="center" shrinkToFit="1"/>
    </xf>
    <xf numFmtId="0" fontId="7" fillId="0" borderId="0" xfId="0" applyFont="1"/>
    <xf numFmtId="3" fontId="7" fillId="0" borderId="19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vertical="center" shrinkToFit="1"/>
    </xf>
    <xf numFmtId="164" fontId="7" fillId="0" borderId="11" xfId="0" applyNumberFormat="1" applyFont="1" applyBorder="1" applyAlignment="1">
      <alignment horizontal="center" vertical="center" shrinkToFit="1"/>
    </xf>
    <xf numFmtId="164" fontId="7" fillId="0" borderId="20" xfId="0" applyNumberFormat="1" applyFont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3" fontId="8" fillId="0" borderId="11" xfId="0" applyNumberFormat="1" applyFont="1" applyBorder="1" applyAlignment="1">
      <alignment horizontal="center" vertical="center" shrinkToFit="1"/>
    </xf>
    <xf numFmtId="164" fontId="8" fillId="0" borderId="11" xfId="0" applyNumberFormat="1" applyFont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 horizontal="center" vertical="center" shrinkToFit="1"/>
    </xf>
    <xf numFmtId="3" fontId="8" fillId="0" borderId="0" xfId="0" applyNumberFormat="1" applyFont="1"/>
    <xf numFmtId="3" fontId="7" fillId="0" borderId="28" xfId="0" applyNumberFormat="1" applyFont="1" applyBorder="1" applyAlignment="1">
      <alignment horizontal="center" vertical="center" shrinkToFit="1"/>
    </xf>
    <xf numFmtId="3" fontId="7" fillId="0" borderId="24" xfId="0" applyNumberFormat="1" applyFont="1" applyBorder="1" applyAlignment="1">
      <alignment horizontal="center" vertical="center" shrinkToFit="1"/>
    </xf>
    <xf numFmtId="164" fontId="7" fillId="0" borderId="24" xfId="0" applyNumberFormat="1" applyFont="1" applyBorder="1" applyAlignment="1">
      <alignment horizontal="center" vertical="center" shrinkToFit="1"/>
    </xf>
    <xf numFmtId="164" fontId="7" fillId="0" borderId="29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indent="1" shrinkToFit="1"/>
    </xf>
    <xf numFmtId="0" fontId="8" fillId="0" borderId="9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right" vertical="center" indent="3"/>
    </xf>
    <xf numFmtId="3" fontId="7" fillId="0" borderId="21" xfId="0" applyNumberFormat="1" applyFont="1" applyBorder="1" applyAlignment="1">
      <alignment horizontal="right" vertical="center" indent="3"/>
    </xf>
    <xf numFmtId="3" fontId="8" fillId="0" borderId="21" xfId="0" applyNumberFormat="1" applyFont="1" applyBorder="1" applyAlignment="1">
      <alignment horizontal="right" vertical="center" indent="3"/>
    </xf>
    <xf numFmtId="3" fontId="7" fillId="0" borderId="30" xfId="0" applyNumberFormat="1" applyFont="1" applyBorder="1" applyAlignment="1">
      <alignment horizontal="right" vertical="center" indent="3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left" vertical="center" indent="1" shrinkToFit="1"/>
    </xf>
    <xf numFmtId="0" fontId="7" fillId="0" borderId="50" xfId="0" applyFont="1" applyBorder="1" applyAlignment="1">
      <alignment horizontal="left" vertical="center" indent="1"/>
    </xf>
    <xf numFmtId="16" fontId="7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Zeros="0" view="pageBreakPreview" topLeftCell="A4" zoomScaleNormal="100" zoomScaleSheetLayoutView="100" workbookViewId="0">
      <selection sqref="A1:I1"/>
    </sheetView>
  </sheetViews>
  <sheetFormatPr defaultColWidth="9.140625" defaultRowHeight="15.75" x14ac:dyDescent="0.25"/>
  <cols>
    <col min="1" max="1" width="42.42578125" style="36" customWidth="1"/>
    <col min="2" max="11" width="14.5703125" style="36" customWidth="1"/>
    <col min="12" max="16384" width="9.140625" style="36"/>
  </cols>
  <sheetData>
    <row r="1" spans="1:14" ht="37.9" customHeight="1" x14ac:dyDescent="0.2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ht="19.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59" t="s">
        <v>96</v>
      </c>
    </row>
    <row r="3" spans="1:14" ht="26.45" customHeight="1" x14ac:dyDescent="0.25">
      <c r="A3" s="94" t="s">
        <v>80</v>
      </c>
      <c r="B3" s="97" t="s">
        <v>15</v>
      </c>
      <c r="C3" s="98"/>
      <c r="D3" s="101" t="s">
        <v>95</v>
      </c>
      <c r="E3" s="101"/>
      <c r="F3" s="101"/>
      <c r="G3" s="101"/>
      <c r="H3" s="101"/>
      <c r="I3" s="101"/>
      <c r="J3" s="101"/>
      <c r="K3" s="102"/>
    </row>
    <row r="4" spans="1:14" ht="26.45" customHeight="1" x14ac:dyDescent="0.25">
      <c r="A4" s="95"/>
      <c r="B4" s="99"/>
      <c r="C4" s="100"/>
      <c r="D4" s="103" t="s">
        <v>97</v>
      </c>
      <c r="E4" s="103"/>
      <c r="F4" s="103" t="s">
        <v>20</v>
      </c>
      <c r="G4" s="103"/>
      <c r="H4" s="103" t="s">
        <v>21</v>
      </c>
      <c r="I4" s="103"/>
      <c r="J4" s="103" t="s">
        <v>22</v>
      </c>
      <c r="K4" s="104"/>
    </row>
    <row r="5" spans="1:14" ht="26.45" customHeight="1" thickBot="1" x14ac:dyDescent="0.3">
      <c r="A5" s="96"/>
      <c r="B5" s="58" t="s">
        <v>93</v>
      </c>
      <c r="C5" s="56" t="s">
        <v>94</v>
      </c>
      <c r="D5" s="56" t="s">
        <v>93</v>
      </c>
      <c r="E5" s="56" t="s">
        <v>94</v>
      </c>
      <c r="F5" s="56" t="s">
        <v>93</v>
      </c>
      <c r="G5" s="56" t="s">
        <v>94</v>
      </c>
      <c r="H5" s="56" t="s">
        <v>93</v>
      </c>
      <c r="I5" s="56" t="s">
        <v>94</v>
      </c>
      <c r="J5" s="56" t="s">
        <v>93</v>
      </c>
      <c r="K5" s="57" t="s">
        <v>94</v>
      </c>
    </row>
    <row r="6" spans="1:14" s="37" customFormat="1" ht="24" customHeight="1" x14ac:dyDescent="0.25">
      <c r="A6" s="62" t="s">
        <v>81</v>
      </c>
      <c r="B6" s="53">
        <f>+D6+F6+H6+J6</f>
        <v>801930</v>
      </c>
      <c r="C6" s="54">
        <f t="shared" ref="C6" si="0">+E6+G6+I6+K6</f>
        <v>288506.70999999996</v>
      </c>
      <c r="D6" s="54">
        <f t="shared" ref="D6" si="1">+D8+D9+D10+D12+D14+D15+D16</f>
        <v>218130</v>
      </c>
      <c r="E6" s="54">
        <f t="shared" ref="E6:K6" si="2">+E8+E9+E10+E12+E14+E15+E16</f>
        <v>79083.649999999994</v>
      </c>
      <c r="F6" s="54">
        <f t="shared" si="2"/>
        <v>245750</v>
      </c>
      <c r="G6" s="54">
        <f t="shared" si="2"/>
        <v>89251.11</v>
      </c>
      <c r="H6" s="54">
        <f t="shared" ref="H6:I6" si="3">+H8+H9+H10+H12+H14+H15+H16</f>
        <v>202520</v>
      </c>
      <c r="I6" s="54">
        <f t="shared" si="3"/>
        <v>73848.05</v>
      </c>
      <c r="J6" s="54">
        <f t="shared" si="2"/>
        <v>135530</v>
      </c>
      <c r="K6" s="55">
        <f t="shared" si="2"/>
        <v>46323.899999999994</v>
      </c>
    </row>
    <row r="7" spans="1:14" s="37" customFormat="1" ht="21" customHeight="1" x14ac:dyDescent="0.25">
      <c r="A7" s="39" t="s">
        <v>90</v>
      </c>
      <c r="B7" s="61">
        <f t="shared" ref="B7:B27" si="4">+D7+F7+J7</f>
        <v>0</v>
      </c>
      <c r="C7" s="60">
        <f t="shared" ref="C7:C27" si="5">+E7+G7+K7</f>
        <v>0</v>
      </c>
      <c r="D7" s="43"/>
      <c r="E7" s="43"/>
      <c r="F7" s="43"/>
      <c r="G7" s="43"/>
      <c r="H7" s="43"/>
      <c r="I7" s="43"/>
      <c r="J7" s="43"/>
      <c r="K7" s="44"/>
    </row>
    <row r="8" spans="1:14" ht="21" customHeight="1" x14ac:dyDescent="0.25">
      <c r="A8" s="40" t="s">
        <v>82</v>
      </c>
      <c r="B8" s="51">
        <f>+D8+F8+H8+J8</f>
        <v>156330</v>
      </c>
      <c r="C8" s="45">
        <f t="shared" ref="C8" si="6">+E8+G8+I8+K8</f>
        <v>53933.849999999991</v>
      </c>
      <c r="D8" s="45">
        <v>37269.999999999993</v>
      </c>
      <c r="E8" s="45">
        <f>+D8*0.345</f>
        <v>12858.149999999996</v>
      </c>
      <c r="F8" s="45">
        <v>43950</v>
      </c>
      <c r="G8" s="45">
        <f>+F8*0.345</f>
        <v>15162.749999999998</v>
      </c>
      <c r="H8" s="45">
        <v>43550</v>
      </c>
      <c r="I8" s="45">
        <f>+H8*0.345</f>
        <v>15024.749999999998</v>
      </c>
      <c r="J8" s="45">
        <v>31560</v>
      </c>
      <c r="K8" s="46">
        <f>+J8*0.345</f>
        <v>10888.199999999999</v>
      </c>
    </row>
    <row r="9" spans="1:14" ht="21" customHeight="1" x14ac:dyDescent="0.25">
      <c r="A9" s="40" t="s">
        <v>62</v>
      </c>
      <c r="B9" s="51">
        <f t="shared" ref="B9:B10" si="7">+D9+F9+H9+J9</f>
        <v>60350</v>
      </c>
      <c r="C9" s="45">
        <f t="shared" ref="C9:C10" si="8">+E9+G9+I9+K9</f>
        <v>27881.7</v>
      </c>
      <c r="D9" s="45">
        <v>23100</v>
      </c>
      <c r="E9" s="45">
        <f>+D9*0.462</f>
        <v>10672.2</v>
      </c>
      <c r="F9" s="45">
        <v>20150</v>
      </c>
      <c r="G9" s="45">
        <f>+F9*0.462</f>
        <v>9309.3000000000011</v>
      </c>
      <c r="H9" s="45">
        <v>11750</v>
      </c>
      <c r="I9" s="45">
        <f>+H9*0.462</f>
        <v>5428.5</v>
      </c>
      <c r="J9" s="45">
        <v>5350</v>
      </c>
      <c r="K9" s="46">
        <f>+J9*0.462</f>
        <v>2471.7000000000003</v>
      </c>
    </row>
    <row r="10" spans="1:14" ht="21" customHeight="1" x14ac:dyDescent="0.25">
      <c r="A10" s="40" t="s">
        <v>83</v>
      </c>
      <c r="B10" s="51">
        <f t="shared" si="7"/>
        <v>66000</v>
      </c>
      <c r="C10" s="45">
        <f t="shared" si="8"/>
        <v>13860</v>
      </c>
      <c r="D10" s="45">
        <v>21000</v>
      </c>
      <c r="E10" s="45">
        <f>+D10*0.21</f>
        <v>4410</v>
      </c>
      <c r="F10" s="45">
        <v>21000</v>
      </c>
      <c r="G10" s="45">
        <f>+F10*0.21</f>
        <v>4410</v>
      </c>
      <c r="H10" s="45">
        <v>13000</v>
      </c>
      <c r="I10" s="45">
        <f>+H10*0.21</f>
        <v>2730</v>
      </c>
      <c r="J10" s="45">
        <v>11000</v>
      </c>
      <c r="K10" s="46">
        <f>+J10*0.21</f>
        <v>2310</v>
      </c>
    </row>
    <row r="11" spans="1:14" s="37" customFormat="1" ht="21" customHeight="1" x14ac:dyDescent="0.25">
      <c r="A11" s="39" t="s">
        <v>84</v>
      </c>
      <c r="B11" s="51">
        <f t="shared" si="4"/>
        <v>0</v>
      </c>
      <c r="C11" s="45">
        <f t="shared" si="5"/>
        <v>0</v>
      </c>
      <c r="D11" s="43"/>
      <c r="E11" s="43"/>
      <c r="F11" s="43"/>
      <c r="G11" s="43"/>
      <c r="H11" s="43"/>
      <c r="I11" s="43"/>
      <c r="J11" s="43"/>
      <c r="K11" s="44"/>
    </row>
    <row r="12" spans="1:14" ht="21" customHeight="1" x14ac:dyDescent="0.25">
      <c r="A12" s="40" t="s">
        <v>82</v>
      </c>
      <c r="B12" s="51">
        <f>+D12+F12+H12+J12</f>
        <v>213260</v>
      </c>
      <c r="C12" s="45">
        <f t="shared" ref="C12" si="9">+E12+G12+I12+K12</f>
        <v>73574.7</v>
      </c>
      <c r="D12" s="45">
        <v>47839.999999999993</v>
      </c>
      <c r="E12" s="45">
        <f>+D12*0.345</f>
        <v>16504.799999999996</v>
      </c>
      <c r="F12" s="45">
        <v>59640</v>
      </c>
      <c r="G12" s="45">
        <f>+F12*0.345</f>
        <v>20575.8</v>
      </c>
      <c r="H12" s="45">
        <v>57040</v>
      </c>
      <c r="I12" s="45">
        <f>+H12*0.345</f>
        <v>19678.8</v>
      </c>
      <c r="J12" s="45">
        <v>48740</v>
      </c>
      <c r="K12" s="46">
        <f>+J12*0.345</f>
        <v>16815.3</v>
      </c>
    </row>
    <row r="13" spans="1:14" s="37" customFormat="1" ht="21" customHeight="1" x14ac:dyDescent="0.25">
      <c r="A13" s="39" t="s">
        <v>89</v>
      </c>
      <c r="B13" s="51">
        <f t="shared" si="4"/>
        <v>0</v>
      </c>
      <c r="C13" s="45">
        <f t="shared" si="5"/>
        <v>0</v>
      </c>
      <c r="D13" s="43"/>
      <c r="E13" s="43"/>
      <c r="F13" s="43"/>
      <c r="G13" s="43"/>
      <c r="H13" s="43"/>
      <c r="I13" s="43"/>
      <c r="J13" s="43"/>
      <c r="K13" s="44"/>
    </row>
    <row r="14" spans="1:14" ht="21" customHeight="1" x14ac:dyDescent="0.25">
      <c r="A14" s="40" t="s">
        <v>82</v>
      </c>
      <c r="B14" s="51">
        <f t="shared" ref="B14:B16" si="10">+D14+F14+H14+J14</f>
        <v>168760</v>
      </c>
      <c r="C14" s="45">
        <f t="shared" ref="C14:C17" si="11">+E14+G14+I14+K14</f>
        <v>58222.2</v>
      </c>
      <c r="D14" s="45">
        <v>49620</v>
      </c>
      <c r="E14" s="45">
        <f>+D14*0.345</f>
        <v>17118.899999999998</v>
      </c>
      <c r="F14" s="45">
        <v>54080</v>
      </c>
      <c r="G14" s="45">
        <f>+F14*0.345</f>
        <v>18657.599999999999</v>
      </c>
      <c r="H14" s="45">
        <v>34480</v>
      </c>
      <c r="I14" s="45">
        <f>+H14*0.345</f>
        <v>11895.599999999999</v>
      </c>
      <c r="J14" s="45">
        <v>30580</v>
      </c>
      <c r="K14" s="46">
        <f>+J14*0.345</f>
        <v>10550.099999999999</v>
      </c>
      <c r="N14" s="63"/>
    </row>
    <row r="15" spans="1:14" ht="21" customHeight="1" x14ac:dyDescent="0.25">
      <c r="A15" s="40" t="s">
        <v>62</v>
      </c>
      <c r="B15" s="51">
        <f t="shared" si="10"/>
        <v>124230</v>
      </c>
      <c r="C15" s="45">
        <f t="shared" si="11"/>
        <v>57394.260000000009</v>
      </c>
      <c r="D15" s="45">
        <v>35800.000000000007</v>
      </c>
      <c r="E15" s="45">
        <f>+D15*0.462</f>
        <v>16539.600000000006</v>
      </c>
      <c r="F15" s="45">
        <v>43930</v>
      </c>
      <c r="G15" s="45">
        <f>+F15*0.462</f>
        <v>20295.66</v>
      </c>
      <c r="H15" s="45">
        <v>39200</v>
      </c>
      <c r="I15" s="45">
        <f>+H15*0.462</f>
        <v>18110.400000000001</v>
      </c>
      <c r="J15" s="45">
        <v>5300</v>
      </c>
      <c r="K15" s="46">
        <f>+J15*0.462</f>
        <v>2448.6</v>
      </c>
    </row>
    <row r="16" spans="1:14" ht="21" customHeight="1" x14ac:dyDescent="0.25">
      <c r="A16" s="40" t="s">
        <v>65</v>
      </c>
      <c r="B16" s="51">
        <f t="shared" si="10"/>
        <v>13000</v>
      </c>
      <c r="C16" s="45">
        <f t="shared" si="11"/>
        <v>3640.0000000000005</v>
      </c>
      <c r="D16" s="45">
        <v>3500</v>
      </c>
      <c r="E16" s="45">
        <f>+D16*0.28</f>
        <v>980.00000000000011</v>
      </c>
      <c r="F16" s="45">
        <v>3000</v>
      </c>
      <c r="G16" s="45">
        <f>+F16*0.28</f>
        <v>840.00000000000011</v>
      </c>
      <c r="H16" s="45">
        <v>3500</v>
      </c>
      <c r="I16" s="45">
        <f>+H16*0.28</f>
        <v>980.00000000000011</v>
      </c>
      <c r="J16" s="45">
        <v>3000</v>
      </c>
      <c r="K16" s="46">
        <f>+J16*0.28</f>
        <v>840.00000000000011</v>
      </c>
    </row>
    <row r="17" spans="1:11" s="37" customFormat="1" ht="21" customHeight="1" x14ac:dyDescent="0.25">
      <c r="A17" s="41" t="s">
        <v>85</v>
      </c>
      <c r="B17" s="50">
        <f>+D17+F17+H17+J17</f>
        <v>112710</v>
      </c>
      <c r="C17" s="43">
        <f t="shared" si="11"/>
        <v>47394.8</v>
      </c>
      <c r="D17" s="43">
        <f t="shared" ref="D17" si="12">+D19+D21+D23</f>
        <v>46150</v>
      </c>
      <c r="E17" s="43">
        <f t="shared" ref="E17:K17" si="13">+E19+E21+E23</f>
        <v>19930</v>
      </c>
      <c r="F17" s="43">
        <f t="shared" si="13"/>
        <v>21400</v>
      </c>
      <c r="G17" s="43">
        <f t="shared" si="13"/>
        <v>8444</v>
      </c>
      <c r="H17" s="43">
        <f t="shared" ref="H17:I17" si="14">+H19+H21+H23</f>
        <v>22900</v>
      </c>
      <c r="I17" s="43">
        <f t="shared" si="14"/>
        <v>9582</v>
      </c>
      <c r="J17" s="43">
        <f t="shared" si="13"/>
        <v>22260</v>
      </c>
      <c r="K17" s="44">
        <f t="shared" si="13"/>
        <v>9438.7999999999993</v>
      </c>
    </row>
    <row r="18" spans="1:11" s="37" customFormat="1" ht="21" customHeight="1" x14ac:dyDescent="0.25">
      <c r="A18" s="39" t="s">
        <v>86</v>
      </c>
      <c r="B18" s="51">
        <f t="shared" si="4"/>
        <v>0</v>
      </c>
      <c r="C18" s="45">
        <f t="shared" si="5"/>
        <v>0</v>
      </c>
      <c r="D18" s="43"/>
      <c r="E18" s="43"/>
      <c r="F18" s="43"/>
      <c r="G18" s="43"/>
      <c r="H18" s="43"/>
      <c r="I18" s="43"/>
      <c r="J18" s="43"/>
      <c r="K18" s="44"/>
    </row>
    <row r="19" spans="1:11" ht="21" customHeight="1" x14ac:dyDescent="0.25">
      <c r="A19" s="40" t="s">
        <v>68</v>
      </c>
      <c r="B19" s="51">
        <f>+D19+F19+H19+J19</f>
        <v>97150</v>
      </c>
      <c r="C19" s="45">
        <f t="shared" ref="C19" si="15">+E19+G19+I19+K19</f>
        <v>44689</v>
      </c>
      <c r="D19" s="45">
        <v>41850</v>
      </c>
      <c r="E19" s="45">
        <f>+D19*0.46</f>
        <v>19251</v>
      </c>
      <c r="F19" s="45">
        <v>16400</v>
      </c>
      <c r="G19" s="45">
        <f>+F19*0.46</f>
        <v>7544</v>
      </c>
      <c r="H19" s="45">
        <v>19500</v>
      </c>
      <c r="I19" s="45">
        <f>+H19*0.46</f>
        <v>8970</v>
      </c>
      <c r="J19" s="45">
        <v>19400</v>
      </c>
      <c r="K19" s="46">
        <f>+J19*0.46</f>
        <v>8924</v>
      </c>
    </row>
    <row r="20" spans="1:11" s="37" customFormat="1" ht="21" customHeight="1" x14ac:dyDescent="0.25">
      <c r="A20" s="39" t="s">
        <v>84</v>
      </c>
      <c r="B20" s="51">
        <f t="shared" si="4"/>
        <v>0</v>
      </c>
      <c r="C20" s="45">
        <f t="shared" si="5"/>
        <v>0</v>
      </c>
      <c r="D20" s="43"/>
      <c r="E20" s="43"/>
      <c r="F20" s="43"/>
      <c r="G20" s="43"/>
      <c r="H20" s="43"/>
      <c r="I20" s="43"/>
      <c r="J20" s="43"/>
      <c r="K20" s="44"/>
    </row>
    <row r="21" spans="1:11" ht="21" customHeight="1" x14ac:dyDescent="0.25">
      <c r="A21" s="40" t="s">
        <v>69</v>
      </c>
      <c r="B21" s="51">
        <f>+D21+F21+H21+J21</f>
        <v>7360</v>
      </c>
      <c r="C21" s="45">
        <f t="shared" ref="C21" si="16">+E21+G21+I21+K21</f>
        <v>1229.8</v>
      </c>
      <c r="D21" s="45">
        <v>1900</v>
      </c>
      <c r="E21" s="45">
        <f>+D21*0.13</f>
        <v>247</v>
      </c>
      <c r="F21" s="45">
        <v>2400</v>
      </c>
      <c r="G21" s="45">
        <f>+F21*0.18</f>
        <v>432</v>
      </c>
      <c r="H21" s="45">
        <v>1700</v>
      </c>
      <c r="I21" s="45">
        <f>+H21*0.18</f>
        <v>306</v>
      </c>
      <c r="J21" s="45">
        <v>1360</v>
      </c>
      <c r="K21" s="46">
        <f>+J21*0.18</f>
        <v>244.79999999999998</v>
      </c>
    </row>
    <row r="22" spans="1:11" s="37" customFormat="1" ht="21" customHeight="1" x14ac:dyDescent="0.25">
      <c r="A22" s="39" t="s">
        <v>89</v>
      </c>
      <c r="B22" s="51">
        <f t="shared" si="4"/>
        <v>0</v>
      </c>
      <c r="C22" s="45">
        <f t="shared" si="5"/>
        <v>0</v>
      </c>
      <c r="D22" s="43"/>
      <c r="E22" s="43"/>
      <c r="F22" s="43"/>
      <c r="G22" s="43"/>
      <c r="H22" s="43"/>
      <c r="I22" s="43"/>
      <c r="J22" s="43"/>
      <c r="K22" s="44"/>
    </row>
    <row r="23" spans="1:11" ht="21" customHeight="1" x14ac:dyDescent="0.25">
      <c r="A23" s="40" t="s">
        <v>69</v>
      </c>
      <c r="B23" s="51">
        <f>+D23+F23+H23+J23</f>
        <v>8200</v>
      </c>
      <c r="C23" s="45">
        <f t="shared" ref="C23:C24" si="17">+E23+G23+I23+K23</f>
        <v>1476</v>
      </c>
      <c r="D23" s="45">
        <v>2400</v>
      </c>
      <c r="E23" s="45">
        <f>+D23*0.18</f>
        <v>432</v>
      </c>
      <c r="F23" s="45">
        <v>2600</v>
      </c>
      <c r="G23" s="45">
        <f>+F23*0.18</f>
        <v>468</v>
      </c>
      <c r="H23" s="45">
        <v>1700</v>
      </c>
      <c r="I23" s="45">
        <f>+H23*0.18</f>
        <v>306</v>
      </c>
      <c r="J23" s="45">
        <v>1500</v>
      </c>
      <c r="K23" s="46">
        <f>+J23*0.18</f>
        <v>270</v>
      </c>
    </row>
    <row r="24" spans="1:11" s="37" customFormat="1" ht="21" customHeight="1" x14ac:dyDescent="0.25">
      <c r="A24" s="39" t="s">
        <v>87</v>
      </c>
      <c r="B24" s="50">
        <f>+D24+F24+H24+J24</f>
        <v>31000</v>
      </c>
      <c r="C24" s="43">
        <f t="shared" si="17"/>
        <v>4960</v>
      </c>
      <c r="D24" s="43">
        <f t="shared" ref="D24" si="18">+D26</f>
        <v>14500</v>
      </c>
      <c r="E24" s="43">
        <f t="shared" ref="E24:K24" si="19">+E26</f>
        <v>2320</v>
      </c>
      <c r="F24" s="43">
        <f t="shared" si="19"/>
        <v>14500</v>
      </c>
      <c r="G24" s="43">
        <f t="shared" si="19"/>
        <v>2320</v>
      </c>
      <c r="H24" s="43">
        <f t="shared" ref="H24:I24" si="20">+H26</f>
        <v>1000</v>
      </c>
      <c r="I24" s="43">
        <f t="shared" si="20"/>
        <v>160</v>
      </c>
      <c r="J24" s="43">
        <f t="shared" si="19"/>
        <v>1000</v>
      </c>
      <c r="K24" s="44">
        <f t="shared" si="19"/>
        <v>160</v>
      </c>
    </row>
    <row r="25" spans="1:11" s="37" customFormat="1" ht="21" customHeight="1" x14ac:dyDescent="0.25">
      <c r="A25" s="39" t="s">
        <v>92</v>
      </c>
      <c r="B25" s="51">
        <f t="shared" si="4"/>
        <v>0</v>
      </c>
      <c r="C25" s="45">
        <f t="shared" si="5"/>
        <v>0</v>
      </c>
      <c r="D25" s="43"/>
      <c r="E25" s="43"/>
      <c r="F25" s="43"/>
      <c r="G25" s="43"/>
      <c r="H25" s="43"/>
      <c r="I25" s="43"/>
      <c r="J25" s="43"/>
      <c r="K25" s="44"/>
    </row>
    <row r="26" spans="1:11" ht="21" customHeight="1" x14ac:dyDescent="0.25">
      <c r="A26" s="40" t="s">
        <v>88</v>
      </c>
      <c r="B26" s="51">
        <f>+D26+F26+H26+J26</f>
        <v>31000</v>
      </c>
      <c r="C26" s="45">
        <f t="shared" ref="C26" si="21">+E26+G26+I26+K26</f>
        <v>4960</v>
      </c>
      <c r="D26" s="45">
        <v>14500</v>
      </c>
      <c r="E26" s="45">
        <f>+D26*0.16</f>
        <v>2320</v>
      </c>
      <c r="F26" s="45">
        <f>14.5*1000</f>
        <v>14500</v>
      </c>
      <c r="G26" s="45">
        <f>+F26*0.16</f>
        <v>2320</v>
      </c>
      <c r="H26" s="45">
        <v>1000</v>
      </c>
      <c r="I26" s="45">
        <f>+H26*0.16</f>
        <v>160</v>
      </c>
      <c r="J26" s="45">
        <v>1000</v>
      </c>
      <c r="K26" s="46">
        <f>+J26*0.16</f>
        <v>160</v>
      </c>
    </row>
    <row r="27" spans="1:11" s="37" customFormat="1" ht="21" customHeight="1" x14ac:dyDescent="0.25">
      <c r="A27" s="39" t="s">
        <v>91</v>
      </c>
      <c r="B27" s="51">
        <f t="shared" si="4"/>
        <v>0</v>
      </c>
      <c r="C27" s="45">
        <f t="shared" si="5"/>
        <v>0</v>
      </c>
      <c r="D27" s="43"/>
      <c r="E27" s="43"/>
      <c r="F27" s="43"/>
      <c r="G27" s="43"/>
      <c r="H27" s="43"/>
      <c r="I27" s="43"/>
      <c r="J27" s="43"/>
      <c r="K27" s="44"/>
    </row>
    <row r="28" spans="1:11" ht="21" customHeight="1" thickBot="1" x14ac:dyDescent="0.3">
      <c r="A28" s="42" t="s">
        <v>76</v>
      </c>
      <c r="B28" s="52">
        <f>+D28+F28+H28+J28</f>
        <v>12000</v>
      </c>
      <c r="C28" s="47">
        <f t="shared" ref="C28" si="22">+E28+G28+I28+K28</f>
        <v>1800</v>
      </c>
      <c r="D28" s="47">
        <v>3000</v>
      </c>
      <c r="E28" s="47">
        <f>+D28*0.15</f>
        <v>450</v>
      </c>
      <c r="F28" s="47">
        <v>3000</v>
      </c>
      <c r="G28" s="47">
        <f>+F28*0.15</f>
        <v>450</v>
      </c>
      <c r="H28" s="47">
        <v>3000</v>
      </c>
      <c r="I28" s="47">
        <f>+H28*0.15</f>
        <v>450</v>
      </c>
      <c r="J28" s="47">
        <v>3000</v>
      </c>
      <c r="K28" s="48">
        <f>+J28*0.15</f>
        <v>450</v>
      </c>
    </row>
    <row r="29" spans="1:11" ht="18.75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</sheetData>
  <mergeCells count="8">
    <mergeCell ref="A1:K1"/>
    <mergeCell ref="A3:A5"/>
    <mergeCell ref="B3:C4"/>
    <mergeCell ref="D3:K3"/>
    <mergeCell ref="D4:E4"/>
    <mergeCell ref="F4:G4"/>
    <mergeCell ref="J4:K4"/>
    <mergeCell ref="H4:I4"/>
  </mergeCells>
  <printOptions horizontalCentered="1"/>
  <pageMargins left="0.23622047244094491" right="0.23622047244094491" top="0.39370078740157483" bottom="0.15748031496062992" header="0.19685039370078741" footer="0.11811023622047245"/>
  <pageSetup paperSize="9" scale="75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Zeros="0" view="pageBreakPreview" zoomScaleNormal="100" zoomScaleSheetLayoutView="100" workbookViewId="0">
      <selection sqref="A1:I1"/>
    </sheetView>
  </sheetViews>
  <sheetFormatPr defaultColWidth="9.140625" defaultRowHeight="18.75" x14ac:dyDescent="0.3"/>
  <cols>
    <col min="1" max="1" width="31.28515625" style="38" customWidth="1"/>
    <col min="2" max="15" width="14" style="38" customWidth="1"/>
    <col min="16" max="16384" width="9.140625" style="38"/>
  </cols>
  <sheetData>
    <row r="1" spans="1:18" ht="37.9" customHeight="1" x14ac:dyDescent="0.3">
      <c r="A1" s="93" t="s">
        <v>111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8" ht="19.5" thickBot="1" x14ac:dyDescent="0.35">
      <c r="O2" s="59" t="s">
        <v>110</v>
      </c>
    </row>
    <row r="3" spans="1:18" ht="26.45" customHeight="1" x14ac:dyDescent="0.3">
      <c r="A3" s="94" t="s">
        <v>80</v>
      </c>
      <c r="B3" s="108" t="s">
        <v>109</v>
      </c>
      <c r="C3" s="109"/>
      <c r="D3" s="112" t="s">
        <v>107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</row>
    <row r="4" spans="1:18" ht="26.45" customHeight="1" x14ac:dyDescent="0.3">
      <c r="A4" s="95"/>
      <c r="B4" s="110"/>
      <c r="C4" s="111"/>
      <c r="D4" s="105" t="s">
        <v>101</v>
      </c>
      <c r="E4" s="106"/>
      <c r="F4" s="107"/>
      <c r="G4" s="105" t="s">
        <v>102</v>
      </c>
      <c r="H4" s="106"/>
      <c r="I4" s="107"/>
      <c r="J4" s="105" t="s">
        <v>103</v>
      </c>
      <c r="K4" s="106"/>
      <c r="L4" s="107"/>
      <c r="M4" s="105" t="s">
        <v>104</v>
      </c>
      <c r="N4" s="106"/>
      <c r="O4" s="115"/>
    </row>
    <row r="5" spans="1:18" ht="50.25" customHeight="1" thickBot="1" x14ac:dyDescent="0.35">
      <c r="A5" s="96"/>
      <c r="B5" s="58" t="s">
        <v>99</v>
      </c>
      <c r="C5" s="56" t="s">
        <v>100</v>
      </c>
      <c r="D5" s="56" t="s">
        <v>106</v>
      </c>
      <c r="E5" s="56" t="s">
        <v>100</v>
      </c>
      <c r="F5" s="56" t="s">
        <v>108</v>
      </c>
      <c r="G5" s="56" t="s">
        <v>106</v>
      </c>
      <c r="H5" s="56" t="s">
        <v>100</v>
      </c>
      <c r="I5" s="56" t="s">
        <v>108</v>
      </c>
      <c r="J5" s="56" t="s">
        <v>106</v>
      </c>
      <c r="K5" s="56" t="s">
        <v>100</v>
      </c>
      <c r="L5" s="56" t="s">
        <v>108</v>
      </c>
      <c r="M5" s="56" t="s">
        <v>106</v>
      </c>
      <c r="N5" s="56" t="s">
        <v>100</v>
      </c>
      <c r="O5" s="64" t="s">
        <v>108</v>
      </c>
    </row>
    <row r="6" spans="1:18" s="69" customFormat="1" ht="24" customHeight="1" x14ac:dyDescent="0.3">
      <c r="A6" s="84" t="s">
        <v>81</v>
      </c>
      <c r="B6" s="65">
        <f>+B7+B11+B13</f>
        <v>7163</v>
      </c>
      <c r="C6" s="66">
        <f t="shared" ref="C6" si="0">+C7+C11+C13</f>
        <v>7869</v>
      </c>
      <c r="D6" s="66">
        <f t="shared" ref="D6" si="1">+D7+D11+D13</f>
        <v>218130</v>
      </c>
      <c r="E6" s="66">
        <f t="shared" ref="E6" si="2">+E7+E11+E13</f>
        <v>243939</v>
      </c>
      <c r="F6" s="67">
        <f>+E6-D6</f>
        <v>25809</v>
      </c>
      <c r="G6" s="66">
        <f t="shared" ref="G6" si="3">+G7+G11+G13</f>
        <v>245750</v>
      </c>
      <c r="H6" s="66">
        <f t="shared" ref="H6" si="4">+H7+H11+H13</f>
        <v>236070</v>
      </c>
      <c r="I6" s="67">
        <f>+H6-G6</f>
        <v>-9680</v>
      </c>
      <c r="J6" s="66">
        <f t="shared" ref="J6" si="5">+J7+J11+J13</f>
        <v>202520</v>
      </c>
      <c r="K6" s="66">
        <f t="shared" ref="K6" si="6">+K7+K11+K13</f>
        <v>243939</v>
      </c>
      <c r="L6" s="67">
        <f>+K6-J6</f>
        <v>41419</v>
      </c>
      <c r="M6" s="66">
        <f t="shared" ref="M6" si="7">+M7+M11+M13</f>
        <v>135530</v>
      </c>
      <c r="N6" s="66">
        <f>+N7+N11+N13</f>
        <v>236070</v>
      </c>
      <c r="O6" s="68">
        <f>+N6-M6</f>
        <v>100540</v>
      </c>
    </row>
    <row r="7" spans="1:18" s="69" customFormat="1" ht="21" customHeight="1" x14ac:dyDescent="0.3">
      <c r="A7" s="41" t="s">
        <v>90</v>
      </c>
      <c r="B7" s="70">
        <f>+B8+B9+B10</f>
        <v>2611</v>
      </c>
      <c r="C7" s="71">
        <f t="shared" ref="C7" si="8">+C8+C9+C10</f>
        <v>3166</v>
      </c>
      <c r="D7" s="72">
        <f t="shared" ref="D7" si="9">+D8+D9+D10</f>
        <v>81370</v>
      </c>
      <c r="E7" s="72">
        <f t="shared" ref="E7" si="10">+E8+E9+E10</f>
        <v>98146</v>
      </c>
      <c r="F7" s="73">
        <f t="shared" ref="F7:F29" si="11">+E7-D7</f>
        <v>16776</v>
      </c>
      <c r="G7" s="72">
        <f t="shared" ref="G7" si="12">+G8+G9+G10</f>
        <v>85100</v>
      </c>
      <c r="H7" s="72">
        <f t="shared" ref="H7" si="13">+H8+H9+H10</f>
        <v>94980</v>
      </c>
      <c r="I7" s="73">
        <f t="shared" ref="I7:I29" si="14">+H7-G7</f>
        <v>9880</v>
      </c>
      <c r="J7" s="72">
        <f t="shared" ref="J7" si="15">+J8+J9+J10</f>
        <v>68300</v>
      </c>
      <c r="K7" s="72">
        <f t="shared" ref="K7" si="16">+K8+K9+K10</f>
        <v>98146</v>
      </c>
      <c r="L7" s="73">
        <f t="shared" ref="L7:L29" si="17">+K7-J7</f>
        <v>29846</v>
      </c>
      <c r="M7" s="72">
        <f t="shared" ref="M7" si="18">+M8+M9+M10</f>
        <v>47910</v>
      </c>
      <c r="N7" s="72">
        <f>+N8+N9+N10</f>
        <v>94980</v>
      </c>
      <c r="O7" s="74">
        <f t="shared" ref="O7:O29" si="19">+N7-M7</f>
        <v>47070</v>
      </c>
    </row>
    <row r="8" spans="1:18" ht="21" customHeight="1" x14ac:dyDescent="0.3">
      <c r="A8" s="85" t="s">
        <v>82</v>
      </c>
      <c r="B8" s="75">
        <v>1338</v>
      </c>
      <c r="C8" s="76">
        <v>1654</v>
      </c>
      <c r="D8" s="76">
        <v>37269.999999999993</v>
      </c>
      <c r="E8" s="76">
        <f t="shared" ref="E8" si="20">+C8*31</f>
        <v>51274</v>
      </c>
      <c r="F8" s="77">
        <f t="shared" si="11"/>
        <v>14004.000000000007</v>
      </c>
      <c r="G8" s="76">
        <v>43950</v>
      </c>
      <c r="H8" s="76">
        <f>+C8*30</f>
        <v>49620</v>
      </c>
      <c r="I8" s="77">
        <f t="shared" si="14"/>
        <v>5670</v>
      </c>
      <c r="J8" s="76">
        <v>43550</v>
      </c>
      <c r="K8" s="76">
        <f>+C8*31</f>
        <v>51274</v>
      </c>
      <c r="L8" s="77">
        <f t="shared" si="17"/>
        <v>7724</v>
      </c>
      <c r="M8" s="76">
        <v>31560</v>
      </c>
      <c r="N8" s="76">
        <f>+C8*30</f>
        <v>49620</v>
      </c>
      <c r="O8" s="78">
        <f t="shared" si="19"/>
        <v>18060</v>
      </c>
    </row>
    <row r="9" spans="1:18" ht="21" customHeight="1" x14ac:dyDescent="0.3">
      <c r="A9" s="85" t="s">
        <v>62</v>
      </c>
      <c r="B9" s="75">
        <v>797</v>
      </c>
      <c r="C9" s="76">
        <v>804</v>
      </c>
      <c r="D9" s="76">
        <v>23100</v>
      </c>
      <c r="E9" s="76">
        <f t="shared" ref="E9:E10" si="21">+C9*31</f>
        <v>24924</v>
      </c>
      <c r="F9" s="77">
        <f t="shared" si="11"/>
        <v>1824</v>
      </c>
      <c r="G9" s="76">
        <v>20150</v>
      </c>
      <c r="H9" s="76">
        <f t="shared" ref="H9:H10" si="22">+C9*30</f>
        <v>24120</v>
      </c>
      <c r="I9" s="77">
        <f t="shared" si="14"/>
        <v>3970</v>
      </c>
      <c r="J9" s="76">
        <v>11750</v>
      </c>
      <c r="K9" s="76">
        <f t="shared" ref="K9:K10" si="23">+C9*31</f>
        <v>24924</v>
      </c>
      <c r="L9" s="77">
        <f t="shared" si="17"/>
        <v>13174</v>
      </c>
      <c r="M9" s="76">
        <v>5350</v>
      </c>
      <c r="N9" s="76">
        <f>+C9*30</f>
        <v>24120</v>
      </c>
      <c r="O9" s="78">
        <f t="shared" si="19"/>
        <v>18770</v>
      </c>
    </row>
    <row r="10" spans="1:18" ht="21" customHeight="1" x14ac:dyDescent="0.3">
      <c r="A10" s="85" t="s">
        <v>83</v>
      </c>
      <c r="B10" s="75">
        <v>476</v>
      </c>
      <c r="C10" s="76">
        <v>708</v>
      </c>
      <c r="D10" s="76">
        <v>21000</v>
      </c>
      <c r="E10" s="76">
        <f t="shared" si="21"/>
        <v>21948</v>
      </c>
      <c r="F10" s="77">
        <f t="shared" si="11"/>
        <v>948</v>
      </c>
      <c r="G10" s="76">
        <v>21000</v>
      </c>
      <c r="H10" s="76">
        <f t="shared" si="22"/>
        <v>21240</v>
      </c>
      <c r="I10" s="77">
        <f t="shared" si="14"/>
        <v>240</v>
      </c>
      <c r="J10" s="76">
        <v>13000</v>
      </c>
      <c r="K10" s="76">
        <f t="shared" si="23"/>
        <v>21948</v>
      </c>
      <c r="L10" s="77">
        <f t="shared" si="17"/>
        <v>8948</v>
      </c>
      <c r="M10" s="76">
        <v>11000</v>
      </c>
      <c r="N10" s="76">
        <f>+C10*30</f>
        <v>21240</v>
      </c>
      <c r="O10" s="78">
        <f t="shared" si="19"/>
        <v>10240</v>
      </c>
    </row>
    <row r="11" spans="1:18" s="69" customFormat="1" ht="21" customHeight="1" x14ac:dyDescent="0.3">
      <c r="A11" s="41" t="s">
        <v>84</v>
      </c>
      <c r="B11" s="70">
        <f>+B12</f>
        <v>1958</v>
      </c>
      <c r="C11" s="72">
        <f t="shared" ref="C11:O11" si="24">+C12</f>
        <v>1645</v>
      </c>
      <c r="D11" s="72">
        <f t="shared" si="24"/>
        <v>47839.999999999993</v>
      </c>
      <c r="E11" s="72">
        <f t="shared" si="24"/>
        <v>50995</v>
      </c>
      <c r="F11" s="73">
        <f t="shared" si="24"/>
        <v>3155.0000000000073</v>
      </c>
      <c r="G11" s="72">
        <f t="shared" si="24"/>
        <v>59640</v>
      </c>
      <c r="H11" s="72">
        <f t="shared" si="24"/>
        <v>49350</v>
      </c>
      <c r="I11" s="73">
        <f t="shared" si="24"/>
        <v>-10290</v>
      </c>
      <c r="J11" s="72">
        <f t="shared" si="24"/>
        <v>57040</v>
      </c>
      <c r="K11" s="72">
        <f t="shared" si="24"/>
        <v>50995</v>
      </c>
      <c r="L11" s="73">
        <f t="shared" si="24"/>
        <v>-6045</v>
      </c>
      <c r="M11" s="72">
        <f t="shared" si="24"/>
        <v>48740</v>
      </c>
      <c r="N11" s="72">
        <f t="shared" si="24"/>
        <v>49350</v>
      </c>
      <c r="O11" s="74">
        <f t="shared" si="24"/>
        <v>610</v>
      </c>
    </row>
    <row r="12" spans="1:18" ht="21" customHeight="1" x14ac:dyDescent="0.3">
      <c r="A12" s="85" t="s">
        <v>82</v>
      </c>
      <c r="B12" s="75">
        <v>1958</v>
      </c>
      <c r="C12" s="76">
        <v>1645</v>
      </c>
      <c r="D12" s="76">
        <v>47839.999999999993</v>
      </c>
      <c r="E12" s="76">
        <f t="shared" ref="E12" si="25">+C12*31</f>
        <v>50995</v>
      </c>
      <c r="F12" s="77">
        <f t="shared" si="11"/>
        <v>3155.0000000000073</v>
      </c>
      <c r="G12" s="76">
        <v>59640</v>
      </c>
      <c r="H12" s="76">
        <f>+C12*30</f>
        <v>49350</v>
      </c>
      <c r="I12" s="77">
        <f t="shared" si="14"/>
        <v>-10290</v>
      </c>
      <c r="J12" s="76">
        <v>57040</v>
      </c>
      <c r="K12" s="76">
        <f>+C12*31</f>
        <v>50995</v>
      </c>
      <c r="L12" s="77">
        <f t="shared" si="17"/>
        <v>-6045</v>
      </c>
      <c r="M12" s="76">
        <v>48740</v>
      </c>
      <c r="N12" s="76">
        <f>+C12*30</f>
        <v>49350</v>
      </c>
      <c r="O12" s="78">
        <f t="shared" si="19"/>
        <v>610</v>
      </c>
    </row>
    <row r="13" spans="1:18" s="69" customFormat="1" ht="21" customHeight="1" x14ac:dyDescent="0.3">
      <c r="A13" s="41" t="s">
        <v>89</v>
      </c>
      <c r="B13" s="70">
        <f>+B14+B15+B16</f>
        <v>2594</v>
      </c>
      <c r="C13" s="72">
        <f t="shared" ref="C13:O13" si="26">+C14+C15+C16</f>
        <v>3058</v>
      </c>
      <c r="D13" s="72">
        <f t="shared" si="26"/>
        <v>88920</v>
      </c>
      <c r="E13" s="72">
        <f t="shared" si="26"/>
        <v>94798</v>
      </c>
      <c r="F13" s="73">
        <f t="shared" si="26"/>
        <v>5877.9999999999927</v>
      </c>
      <c r="G13" s="72">
        <f t="shared" si="26"/>
        <v>101010</v>
      </c>
      <c r="H13" s="72">
        <f t="shared" si="26"/>
        <v>91740</v>
      </c>
      <c r="I13" s="73">
        <f t="shared" si="26"/>
        <v>-9270</v>
      </c>
      <c r="J13" s="72">
        <f t="shared" si="26"/>
        <v>77180</v>
      </c>
      <c r="K13" s="72">
        <f t="shared" si="26"/>
        <v>94798</v>
      </c>
      <c r="L13" s="73">
        <f t="shared" si="26"/>
        <v>17618</v>
      </c>
      <c r="M13" s="72">
        <f t="shared" si="26"/>
        <v>38880</v>
      </c>
      <c r="N13" s="72">
        <f t="shared" si="26"/>
        <v>91740</v>
      </c>
      <c r="O13" s="74">
        <f t="shared" si="26"/>
        <v>52860</v>
      </c>
    </row>
    <row r="14" spans="1:18" ht="21" customHeight="1" x14ac:dyDescent="0.3">
      <c r="A14" s="85" t="s">
        <v>82</v>
      </c>
      <c r="B14" s="75">
        <v>1379</v>
      </c>
      <c r="C14" s="76">
        <v>1650</v>
      </c>
      <c r="D14" s="76">
        <v>49620</v>
      </c>
      <c r="E14" s="76">
        <f t="shared" ref="E14:E16" si="27">+C14*31</f>
        <v>51150</v>
      </c>
      <c r="F14" s="77">
        <f t="shared" si="11"/>
        <v>1530</v>
      </c>
      <c r="G14" s="76">
        <v>54080</v>
      </c>
      <c r="H14" s="76">
        <f t="shared" ref="H14:H16" si="28">+C14*30</f>
        <v>49500</v>
      </c>
      <c r="I14" s="77">
        <f t="shared" si="14"/>
        <v>-4580</v>
      </c>
      <c r="J14" s="76">
        <v>34480</v>
      </c>
      <c r="K14" s="76">
        <f t="shared" ref="K14:K16" si="29">+C14*31</f>
        <v>51150</v>
      </c>
      <c r="L14" s="77">
        <f t="shared" si="17"/>
        <v>16670</v>
      </c>
      <c r="M14" s="76">
        <v>30580</v>
      </c>
      <c r="N14" s="76">
        <f>+C14*30</f>
        <v>49500</v>
      </c>
      <c r="O14" s="78">
        <f t="shared" si="19"/>
        <v>18920</v>
      </c>
      <c r="R14" s="79"/>
    </row>
    <row r="15" spans="1:18" ht="21" customHeight="1" x14ac:dyDescent="0.3">
      <c r="A15" s="85" t="s">
        <v>62</v>
      </c>
      <c r="B15" s="75">
        <v>1100</v>
      </c>
      <c r="C15" s="76">
        <v>1219</v>
      </c>
      <c r="D15" s="76">
        <v>35800.000000000007</v>
      </c>
      <c r="E15" s="76">
        <f t="shared" si="27"/>
        <v>37789</v>
      </c>
      <c r="F15" s="77">
        <f t="shared" si="11"/>
        <v>1988.9999999999927</v>
      </c>
      <c r="G15" s="76">
        <v>43930</v>
      </c>
      <c r="H15" s="76">
        <f t="shared" si="28"/>
        <v>36570</v>
      </c>
      <c r="I15" s="77">
        <f t="shared" si="14"/>
        <v>-7360</v>
      </c>
      <c r="J15" s="76">
        <v>39200</v>
      </c>
      <c r="K15" s="76">
        <f t="shared" si="29"/>
        <v>37789</v>
      </c>
      <c r="L15" s="77">
        <f t="shared" si="17"/>
        <v>-1411</v>
      </c>
      <c r="M15" s="76">
        <v>5300</v>
      </c>
      <c r="N15" s="76">
        <f>+C15*30</f>
        <v>36570</v>
      </c>
      <c r="O15" s="78">
        <f t="shared" si="19"/>
        <v>31270</v>
      </c>
    </row>
    <row r="16" spans="1:18" ht="21" customHeight="1" x14ac:dyDescent="0.3">
      <c r="A16" s="85" t="s">
        <v>65</v>
      </c>
      <c r="B16" s="75">
        <v>115</v>
      </c>
      <c r="C16" s="76">
        <v>189</v>
      </c>
      <c r="D16" s="76">
        <v>3500</v>
      </c>
      <c r="E16" s="76">
        <f t="shared" si="27"/>
        <v>5859</v>
      </c>
      <c r="F16" s="77">
        <f t="shared" si="11"/>
        <v>2359</v>
      </c>
      <c r="G16" s="76">
        <v>3000</v>
      </c>
      <c r="H16" s="76">
        <f t="shared" si="28"/>
        <v>5670</v>
      </c>
      <c r="I16" s="77">
        <f t="shared" si="14"/>
        <v>2670</v>
      </c>
      <c r="J16" s="76">
        <v>3500</v>
      </c>
      <c r="K16" s="76">
        <f t="shared" si="29"/>
        <v>5859</v>
      </c>
      <c r="L16" s="77">
        <f t="shared" si="17"/>
        <v>2359</v>
      </c>
      <c r="M16" s="76">
        <v>3000</v>
      </c>
      <c r="N16" s="76">
        <f>+C16*30</f>
        <v>5670</v>
      </c>
      <c r="O16" s="78">
        <f t="shared" si="19"/>
        <v>2670</v>
      </c>
    </row>
    <row r="17" spans="1:15" s="69" customFormat="1" ht="21" customHeight="1" x14ac:dyDescent="0.3">
      <c r="A17" s="41" t="s">
        <v>85</v>
      </c>
      <c r="B17" s="70">
        <f>+B18+B21+B23</f>
        <v>760</v>
      </c>
      <c r="C17" s="72">
        <f t="shared" ref="C17:O17" si="30">+C18+C21+C23</f>
        <v>866</v>
      </c>
      <c r="D17" s="72">
        <f t="shared" si="30"/>
        <v>46150</v>
      </c>
      <c r="E17" s="72">
        <f t="shared" si="30"/>
        <v>26846</v>
      </c>
      <c r="F17" s="73">
        <f t="shared" si="30"/>
        <v>-19304</v>
      </c>
      <c r="G17" s="72">
        <f t="shared" si="30"/>
        <v>21400</v>
      </c>
      <c r="H17" s="72">
        <f t="shared" si="30"/>
        <v>25980</v>
      </c>
      <c r="I17" s="73">
        <f t="shared" si="30"/>
        <v>4580</v>
      </c>
      <c r="J17" s="72">
        <f t="shared" si="30"/>
        <v>22900</v>
      </c>
      <c r="K17" s="72">
        <f t="shared" si="30"/>
        <v>26846</v>
      </c>
      <c r="L17" s="73">
        <f t="shared" si="30"/>
        <v>3946</v>
      </c>
      <c r="M17" s="72">
        <f t="shared" si="30"/>
        <v>22260</v>
      </c>
      <c r="N17" s="72">
        <f t="shared" si="30"/>
        <v>25980</v>
      </c>
      <c r="O17" s="74">
        <f t="shared" si="30"/>
        <v>3720</v>
      </c>
    </row>
    <row r="18" spans="1:15" s="69" customFormat="1" ht="21" customHeight="1" x14ac:dyDescent="0.3">
      <c r="A18" s="41" t="s">
        <v>86</v>
      </c>
      <c r="B18" s="70">
        <f>+B19+B20</f>
        <v>667</v>
      </c>
      <c r="C18" s="72">
        <f t="shared" ref="C18:O18" si="31">+C19+C20</f>
        <v>744</v>
      </c>
      <c r="D18" s="72">
        <f t="shared" si="31"/>
        <v>41850</v>
      </c>
      <c r="E18" s="72">
        <f t="shared" si="31"/>
        <v>23064</v>
      </c>
      <c r="F18" s="73">
        <f t="shared" si="31"/>
        <v>-18786</v>
      </c>
      <c r="G18" s="72">
        <f t="shared" si="31"/>
        <v>16400</v>
      </c>
      <c r="H18" s="72">
        <f t="shared" si="31"/>
        <v>22320</v>
      </c>
      <c r="I18" s="73">
        <f t="shared" si="31"/>
        <v>5920</v>
      </c>
      <c r="J18" s="72">
        <f t="shared" si="31"/>
        <v>19500</v>
      </c>
      <c r="K18" s="72">
        <f t="shared" si="31"/>
        <v>23064</v>
      </c>
      <c r="L18" s="73">
        <f t="shared" si="31"/>
        <v>3564</v>
      </c>
      <c r="M18" s="72">
        <f t="shared" si="31"/>
        <v>19400</v>
      </c>
      <c r="N18" s="72">
        <f t="shared" si="31"/>
        <v>22320</v>
      </c>
      <c r="O18" s="74">
        <f t="shared" si="31"/>
        <v>2920</v>
      </c>
    </row>
    <row r="19" spans="1:15" ht="21" customHeight="1" x14ac:dyDescent="0.3">
      <c r="A19" s="85" t="s">
        <v>68</v>
      </c>
      <c r="B19" s="75">
        <v>667</v>
      </c>
      <c r="C19" s="76">
        <v>510</v>
      </c>
      <c r="D19" s="76">
        <v>41850</v>
      </c>
      <c r="E19" s="76">
        <f t="shared" ref="E19:E20" si="32">+C19*31</f>
        <v>15810</v>
      </c>
      <c r="F19" s="77">
        <f t="shared" si="11"/>
        <v>-26040</v>
      </c>
      <c r="G19" s="76">
        <v>16400</v>
      </c>
      <c r="H19" s="76">
        <f t="shared" ref="H19:H20" si="33">+C19*30</f>
        <v>15300</v>
      </c>
      <c r="I19" s="77">
        <f t="shared" si="14"/>
        <v>-1100</v>
      </c>
      <c r="J19" s="76">
        <v>19500</v>
      </c>
      <c r="K19" s="76">
        <f t="shared" ref="K19:K20" si="34">+C19*31</f>
        <v>15810</v>
      </c>
      <c r="L19" s="77">
        <f t="shared" si="17"/>
        <v>-3690</v>
      </c>
      <c r="M19" s="76">
        <v>19400</v>
      </c>
      <c r="N19" s="76">
        <f>+C19*30</f>
        <v>15300</v>
      </c>
      <c r="O19" s="78">
        <f t="shared" si="19"/>
        <v>-4100</v>
      </c>
    </row>
    <row r="20" spans="1:15" ht="21" customHeight="1" x14ac:dyDescent="0.3">
      <c r="A20" s="85" t="s">
        <v>105</v>
      </c>
      <c r="B20" s="75"/>
      <c r="C20" s="76">
        <v>234</v>
      </c>
      <c r="D20" s="76"/>
      <c r="E20" s="76">
        <f t="shared" si="32"/>
        <v>7254</v>
      </c>
      <c r="F20" s="77">
        <f t="shared" si="11"/>
        <v>7254</v>
      </c>
      <c r="G20" s="76"/>
      <c r="H20" s="76">
        <f t="shared" si="33"/>
        <v>7020</v>
      </c>
      <c r="I20" s="77">
        <f t="shared" si="14"/>
        <v>7020</v>
      </c>
      <c r="J20" s="76"/>
      <c r="K20" s="76">
        <f t="shared" si="34"/>
        <v>7254</v>
      </c>
      <c r="L20" s="77">
        <f t="shared" si="17"/>
        <v>7254</v>
      </c>
      <c r="M20" s="76"/>
      <c r="N20" s="76">
        <f>+C20*30</f>
        <v>7020</v>
      </c>
      <c r="O20" s="78">
        <f t="shared" si="19"/>
        <v>7020</v>
      </c>
    </row>
    <row r="21" spans="1:15" s="69" customFormat="1" ht="21" customHeight="1" x14ac:dyDescent="0.3">
      <c r="A21" s="41" t="s">
        <v>84</v>
      </c>
      <c r="B21" s="70">
        <f>+B22</f>
        <v>43</v>
      </c>
      <c r="C21" s="72">
        <f t="shared" ref="C21:O21" si="35">+C22</f>
        <v>32</v>
      </c>
      <c r="D21" s="72">
        <f t="shared" si="35"/>
        <v>1900</v>
      </c>
      <c r="E21" s="72">
        <f t="shared" si="35"/>
        <v>992</v>
      </c>
      <c r="F21" s="73">
        <f t="shared" si="35"/>
        <v>-908</v>
      </c>
      <c r="G21" s="72">
        <f t="shared" si="35"/>
        <v>2400</v>
      </c>
      <c r="H21" s="72">
        <f t="shared" si="35"/>
        <v>960</v>
      </c>
      <c r="I21" s="73">
        <f t="shared" si="35"/>
        <v>-1440</v>
      </c>
      <c r="J21" s="72">
        <f t="shared" si="35"/>
        <v>1700</v>
      </c>
      <c r="K21" s="72">
        <f t="shared" si="35"/>
        <v>992</v>
      </c>
      <c r="L21" s="73">
        <f t="shared" si="35"/>
        <v>-708</v>
      </c>
      <c r="M21" s="72">
        <f t="shared" si="35"/>
        <v>1360</v>
      </c>
      <c r="N21" s="72">
        <f t="shared" si="35"/>
        <v>960</v>
      </c>
      <c r="O21" s="74">
        <f t="shared" si="35"/>
        <v>-400</v>
      </c>
    </row>
    <row r="22" spans="1:15" ht="21" customHeight="1" x14ac:dyDescent="0.3">
      <c r="A22" s="85" t="s">
        <v>69</v>
      </c>
      <c r="B22" s="75">
        <v>43</v>
      </c>
      <c r="C22" s="76">
        <v>32</v>
      </c>
      <c r="D22" s="76">
        <v>1900</v>
      </c>
      <c r="E22" s="76">
        <f t="shared" ref="E22" si="36">+C22*31</f>
        <v>992</v>
      </c>
      <c r="F22" s="77">
        <f t="shared" si="11"/>
        <v>-908</v>
      </c>
      <c r="G22" s="76">
        <v>2400</v>
      </c>
      <c r="H22" s="76">
        <f>+C22*30</f>
        <v>960</v>
      </c>
      <c r="I22" s="77">
        <f t="shared" si="14"/>
        <v>-1440</v>
      </c>
      <c r="J22" s="76">
        <v>1700</v>
      </c>
      <c r="K22" s="76">
        <f>+C22*31</f>
        <v>992</v>
      </c>
      <c r="L22" s="77">
        <f t="shared" si="17"/>
        <v>-708</v>
      </c>
      <c r="M22" s="76">
        <v>1360</v>
      </c>
      <c r="N22" s="76">
        <f>+C22*30</f>
        <v>960</v>
      </c>
      <c r="O22" s="78">
        <f t="shared" si="19"/>
        <v>-400</v>
      </c>
    </row>
    <row r="23" spans="1:15" s="69" customFormat="1" ht="21" customHeight="1" x14ac:dyDescent="0.3">
      <c r="A23" s="41" t="s">
        <v>89</v>
      </c>
      <c r="B23" s="70">
        <f>+B24</f>
        <v>50</v>
      </c>
      <c r="C23" s="72">
        <f t="shared" ref="C23:O23" si="37">+C24</f>
        <v>90</v>
      </c>
      <c r="D23" s="72">
        <f t="shared" si="37"/>
        <v>2400</v>
      </c>
      <c r="E23" s="72">
        <f t="shared" si="37"/>
        <v>2790</v>
      </c>
      <c r="F23" s="73">
        <f t="shared" si="37"/>
        <v>390</v>
      </c>
      <c r="G23" s="72">
        <f t="shared" si="37"/>
        <v>2600</v>
      </c>
      <c r="H23" s="72">
        <f t="shared" si="37"/>
        <v>2700</v>
      </c>
      <c r="I23" s="73">
        <f t="shared" si="37"/>
        <v>100</v>
      </c>
      <c r="J23" s="72">
        <f t="shared" si="37"/>
        <v>1700</v>
      </c>
      <c r="K23" s="72">
        <f t="shared" si="37"/>
        <v>2790</v>
      </c>
      <c r="L23" s="73">
        <f t="shared" si="37"/>
        <v>1090</v>
      </c>
      <c r="M23" s="72">
        <f t="shared" si="37"/>
        <v>1500</v>
      </c>
      <c r="N23" s="72">
        <f t="shared" si="37"/>
        <v>2700</v>
      </c>
      <c r="O23" s="74">
        <f t="shared" si="37"/>
        <v>1200</v>
      </c>
    </row>
    <row r="24" spans="1:15" ht="21" customHeight="1" x14ac:dyDescent="0.3">
      <c r="A24" s="85" t="s">
        <v>69</v>
      </c>
      <c r="B24" s="75">
        <v>50</v>
      </c>
      <c r="C24" s="76">
        <v>90</v>
      </c>
      <c r="D24" s="76">
        <v>2400</v>
      </c>
      <c r="E24" s="76">
        <f t="shared" ref="E24" si="38">+C24*31</f>
        <v>2790</v>
      </c>
      <c r="F24" s="77">
        <f t="shared" si="11"/>
        <v>390</v>
      </c>
      <c r="G24" s="76">
        <v>2600</v>
      </c>
      <c r="H24" s="76">
        <f>+C24*30</f>
        <v>2700</v>
      </c>
      <c r="I24" s="77">
        <f t="shared" si="14"/>
        <v>100</v>
      </c>
      <c r="J24" s="76">
        <v>1700</v>
      </c>
      <c r="K24" s="76">
        <f>+C24*31</f>
        <v>2790</v>
      </c>
      <c r="L24" s="77">
        <f t="shared" si="17"/>
        <v>1090</v>
      </c>
      <c r="M24" s="76">
        <v>1500</v>
      </c>
      <c r="N24" s="76">
        <f>+C24*30</f>
        <v>2700</v>
      </c>
      <c r="O24" s="78">
        <f t="shared" si="19"/>
        <v>1200</v>
      </c>
    </row>
    <row r="25" spans="1:15" s="69" customFormat="1" ht="21" customHeight="1" x14ac:dyDescent="0.3">
      <c r="A25" s="41" t="s">
        <v>87</v>
      </c>
      <c r="B25" s="70">
        <f>+B26</f>
        <v>931</v>
      </c>
      <c r="C25" s="72">
        <f t="shared" ref="C25:O26" si="39">+C26</f>
        <v>932</v>
      </c>
      <c r="D25" s="72">
        <f t="shared" si="39"/>
        <v>14500</v>
      </c>
      <c r="E25" s="72">
        <f t="shared" si="39"/>
        <v>28892</v>
      </c>
      <c r="F25" s="73">
        <f t="shared" si="39"/>
        <v>14392</v>
      </c>
      <c r="G25" s="72">
        <f t="shared" si="39"/>
        <v>14500</v>
      </c>
      <c r="H25" s="72">
        <f t="shared" si="39"/>
        <v>27960</v>
      </c>
      <c r="I25" s="73">
        <f t="shared" si="39"/>
        <v>13460</v>
      </c>
      <c r="J25" s="72">
        <f t="shared" si="39"/>
        <v>1000</v>
      </c>
      <c r="K25" s="72">
        <f t="shared" si="39"/>
        <v>28892</v>
      </c>
      <c r="L25" s="73">
        <f t="shared" si="39"/>
        <v>27892</v>
      </c>
      <c r="M25" s="72">
        <f t="shared" si="39"/>
        <v>1000</v>
      </c>
      <c r="N25" s="72">
        <f t="shared" si="39"/>
        <v>27960</v>
      </c>
      <c r="O25" s="74">
        <f t="shared" si="39"/>
        <v>26960</v>
      </c>
    </row>
    <row r="26" spans="1:15" s="69" customFormat="1" ht="21" customHeight="1" x14ac:dyDescent="0.3">
      <c r="A26" s="41" t="s">
        <v>92</v>
      </c>
      <c r="B26" s="70">
        <f>+B27</f>
        <v>931</v>
      </c>
      <c r="C26" s="72">
        <f t="shared" si="39"/>
        <v>932</v>
      </c>
      <c r="D26" s="72">
        <f t="shared" si="39"/>
        <v>14500</v>
      </c>
      <c r="E26" s="72">
        <f t="shared" si="39"/>
        <v>28892</v>
      </c>
      <c r="F26" s="73">
        <f t="shared" si="39"/>
        <v>14392</v>
      </c>
      <c r="G26" s="72">
        <f t="shared" si="39"/>
        <v>14500</v>
      </c>
      <c r="H26" s="72">
        <f t="shared" si="39"/>
        <v>27960</v>
      </c>
      <c r="I26" s="73">
        <f t="shared" si="39"/>
        <v>13460</v>
      </c>
      <c r="J26" s="72">
        <f t="shared" si="39"/>
        <v>1000</v>
      </c>
      <c r="K26" s="72">
        <f t="shared" si="39"/>
        <v>28892</v>
      </c>
      <c r="L26" s="73">
        <f t="shared" si="39"/>
        <v>27892</v>
      </c>
      <c r="M26" s="72">
        <f t="shared" si="39"/>
        <v>1000</v>
      </c>
      <c r="N26" s="72">
        <f t="shared" si="39"/>
        <v>27960</v>
      </c>
      <c r="O26" s="74">
        <f t="shared" si="39"/>
        <v>26960</v>
      </c>
    </row>
    <row r="27" spans="1:15" ht="21" customHeight="1" x14ac:dyDescent="0.3">
      <c r="A27" s="85" t="s">
        <v>88</v>
      </c>
      <c r="B27" s="75">
        <v>931</v>
      </c>
      <c r="C27" s="76">
        <v>932</v>
      </c>
      <c r="D27" s="76">
        <v>14500</v>
      </c>
      <c r="E27" s="76">
        <f t="shared" ref="E27" si="40">+C27*31</f>
        <v>28892</v>
      </c>
      <c r="F27" s="77">
        <f t="shared" si="11"/>
        <v>14392</v>
      </c>
      <c r="G27" s="76">
        <v>14500</v>
      </c>
      <c r="H27" s="76">
        <f>+C27*30</f>
        <v>27960</v>
      </c>
      <c r="I27" s="77">
        <f t="shared" si="14"/>
        <v>13460</v>
      </c>
      <c r="J27" s="76">
        <v>1000</v>
      </c>
      <c r="K27" s="76">
        <f>+C27*31</f>
        <v>28892</v>
      </c>
      <c r="L27" s="77">
        <f t="shared" si="17"/>
        <v>27892</v>
      </c>
      <c r="M27" s="76">
        <v>1000</v>
      </c>
      <c r="N27" s="76">
        <f>+C27*30</f>
        <v>27960</v>
      </c>
      <c r="O27" s="78">
        <f t="shared" si="19"/>
        <v>26960</v>
      </c>
    </row>
    <row r="28" spans="1:15" s="69" customFormat="1" ht="21" customHeight="1" x14ac:dyDescent="0.3">
      <c r="A28" s="41" t="s">
        <v>91</v>
      </c>
      <c r="B28" s="70">
        <f>+B29</f>
        <v>103</v>
      </c>
      <c r="C28" s="72">
        <f t="shared" ref="C28:O28" si="41">+C29</f>
        <v>0</v>
      </c>
      <c r="D28" s="72">
        <f t="shared" si="41"/>
        <v>3000</v>
      </c>
      <c r="E28" s="72">
        <f t="shared" si="41"/>
        <v>0</v>
      </c>
      <c r="F28" s="73">
        <f t="shared" si="41"/>
        <v>-3000</v>
      </c>
      <c r="G28" s="72">
        <f t="shared" si="41"/>
        <v>3000</v>
      </c>
      <c r="H28" s="72">
        <f t="shared" si="41"/>
        <v>0</v>
      </c>
      <c r="I28" s="73">
        <f t="shared" si="41"/>
        <v>-3000</v>
      </c>
      <c r="J28" s="72">
        <f t="shared" si="41"/>
        <v>3000</v>
      </c>
      <c r="K28" s="72">
        <f t="shared" si="41"/>
        <v>0</v>
      </c>
      <c r="L28" s="73">
        <f t="shared" si="41"/>
        <v>-3000</v>
      </c>
      <c r="M28" s="72">
        <f t="shared" si="41"/>
        <v>3000</v>
      </c>
      <c r="N28" s="72">
        <f t="shared" si="41"/>
        <v>0</v>
      </c>
      <c r="O28" s="74">
        <f t="shared" si="41"/>
        <v>-3000</v>
      </c>
    </row>
    <row r="29" spans="1:15" ht="21" customHeight="1" thickBot="1" x14ac:dyDescent="0.35">
      <c r="A29" s="86" t="s">
        <v>76</v>
      </c>
      <c r="B29" s="80">
        <v>103</v>
      </c>
      <c r="C29" s="81"/>
      <c r="D29" s="81">
        <v>3000</v>
      </c>
      <c r="E29" s="81">
        <f t="shared" ref="E29" si="42">+C29*31</f>
        <v>0</v>
      </c>
      <c r="F29" s="82">
        <f t="shared" si="11"/>
        <v>-3000</v>
      </c>
      <c r="G29" s="81">
        <v>3000</v>
      </c>
      <c r="H29" s="81">
        <f>+C29*30</f>
        <v>0</v>
      </c>
      <c r="I29" s="82">
        <f t="shared" si="14"/>
        <v>-3000</v>
      </c>
      <c r="J29" s="81">
        <v>3000</v>
      </c>
      <c r="K29" s="81">
        <f>+C29*31</f>
        <v>0</v>
      </c>
      <c r="L29" s="82">
        <f t="shared" si="17"/>
        <v>-3000</v>
      </c>
      <c r="M29" s="81">
        <v>3000</v>
      </c>
      <c r="N29" s="81">
        <f>+C29*30</f>
        <v>0</v>
      </c>
      <c r="O29" s="83">
        <f t="shared" si="19"/>
        <v>-3000</v>
      </c>
    </row>
    <row r="30" spans="1:15" x14ac:dyDescent="0.3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</sheetData>
  <mergeCells count="8">
    <mergeCell ref="J4:L4"/>
    <mergeCell ref="A1:O1"/>
    <mergeCell ref="A3:A5"/>
    <mergeCell ref="B3:C4"/>
    <mergeCell ref="D3:O3"/>
    <mergeCell ref="M4:O4"/>
    <mergeCell ref="D4:F4"/>
    <mergeCell ref="G4:I4"/>
  </mergeCells>
  <printOptions horizontalCentered="1"/>
  <pageMargins left="0.23622047244094491" right="0.23622047244094491" top="0.39370078740157483" bottom="0.15748031496062992" header="0.19685039370078741" footer="0.11811023622047245"/>
  <pageSetup paperSize="9" scale="62" fitToHeight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Zeros="0" tabSelected="1" view="pageBreakPreview" zoomScaleNormal="100" zoomScaleSheetLayoutView="100" workbookViewId="0">
      <selection activeCell="D3" sqref="D3"/>
    </sheetView>
  </sheetViews>
  <sheetFormatPr defaultColWidth="9.140625" defaultRowHeight="15.75" x14ac:dyDescent="0.25"/>
  <cols>
    <col min="1" max="1" width="58.7109375" style="36" customWidth="1"/>
    <col min="2" max="3" width="19.7109375" style="36" customWidth="1"/>
    <col min="4" max="16384" width="9.140625" style="36"/>
  </cols>
  <sheetData>
    <row r="1" spans="1:3" ht="57.75" customHeight="1" x14ac:dyDescent="0.25">
      <c r="A1" s="93" t="s">
        <v>113</v>
      </c>
      <c r="B1" s="93"/>
      <c r="C1" s="93"/>
    </row>
    <row r="2" spans="1:3" ht="19.5" thickBot="1" x14ac:dyDescent="0.35">
      <c r="A2" s="38"/>
      <c r="B2" s="38"/>
      <c r="C2" s="38" t="s">
        <v>96</v>
      </c>
    </row>
    <row r="3" spans="1:3" ht="17.25" customHeight="1" x14ac:dyDescent="0.25">
      <c r="A3" s="94" t="s">
        <v>80</v>
      </c>
      <c r="B3" s="116" t="s">
        <v>112</v>
      </c>
      <c r="C3" s="117"/>
    </row>
    <row r="4" spans="1:3" ht="17.25" customHeight="1" x14ac:dyDescent="0.25">
      <c r="A4" s="95"/>
      <c r="B4" s="118"/>
      <c r="C4" s="119"/>
    </row>
    <row r="5" spans="1:3" ht="26.45" customHeight="1" thickBot="1" x14ac:dyDescent="0.3">
      <c r="A5" s="96"/>
      <c r="B5" s="87" t="s">
        <v>93</v>
      </c>
      <c r="C5" s="57" t="s">
        <v>94</v>
      </c>
    </row>
    <row r="6" spans="1:3" s="37" customFormat="1" ht="24" customHeight="1" x14ac:dyDescent="0.25">
      <c r="A6" s="62" t="s">
        <v>81</v>
      </c>
      <c r="B6" s="88">
        <f t="shared" ref="B6:C6" si="0">+B8+B9+B10+B12+B14+B15+B16</f>
        <v>265960</v>
      </c>
      <c r="C6" s="55">
        <f t="shared" si="0"/>
        <v>93949.449999999983</v>
      </c>
    </row>
    <row r="7" spans="1:3" s="37" customFormat="1" ht="21" customHeight="1" x14ac:dyDescent="0.25">
      <c r="A7" s="39" t="s">
        <v>90</v>
      </c>
      <c r="B7" s="89"/>
      <c r="C7" s="44"/>
    </row>
    <row r="8" spans="1:3" ht="21" customHeight="1" x14ac:dyDescent="0.25">
      <c r="A8" s="40" t="s">
        <v>82</v>
      </c>
      <c r="B8" s="90">
        <f>68.93*1000</f>
        <v>68930</v>
      </c>
      <c r="C8" s="46">
        <f>+B8*0.345</f>
        <v>23780.85</v>
      </c>
    </row>
    <row r="9" spans="1:3" ht="21" customHeight="1" x14ac:dyDescent="0.25">
      <c r="A9" s="40" t="s">
        <v>62</v>
      </c>
      <c r="B9" s="90">
        <f>14.75*1000</f>
        <v>14750</v>
      </c>
      <c r="C9" s="46">
        <f>+B9*0.462</f>
        <v>6814.5</v>
      </c>
    </row>
    <row r="10" spans="1:3" ht="21" customHeight="1" x14ac:dyDescent="0.25">
      <c r="A10" s="40" t="s">
        <v>83</v>
      </c>
      <c r="B10" s="90">
        <v>17000</v>
      </c>
      <c r="C10" s="46">
        <f>+B10*0.21</f>
        <v>3570</v>
      </c>
    </row>
    <row r="11" spans="1:3" s="37" customFormat="1" ht="21" customHeight="1" x14ac:dyDescent="0.25">
      <c r="A11" s="39" t="s">
        <v>84</v>
      </c>
      <c r="B11" s="89"/>
      <c r="C11" s="44"/>
    </row>
    <row r="12" spans="1:3" ht="21" customHeight="1" x14ac:dyDescent="0.25">
      <c r="A12" s="40" t="s">
        <v>82</v>
      </c>
      <c r="B12" s="90">
        <v>82000</v>
      </c>
      <c r="C12" s="46">
        <f>+B12*0.345</f>
        <v>28289.999999999996</v>
      </c>
    </row>
    <row r="13" spans="1:3" s="37" customFormat="1" ht="21" customHeight="1" x14ac:dyDescent="0.25">
      <c r="A13" s="39" t="s">
        <v>89</v>
      </c>
      <c r="B13" s="89"/>
      <c r="C13" s="44"/>
    </row>
    <row r="14" spans="1:3" ht="21" customHeight="1" x14ac:dyDescent="0.25">
      <c r="A14" s="40" t="s">
        <v>82</v>
      </c>
      <c r="B14" s="90">
        <f>55.78*1000</f>
        <v>55780</v>
      </c>
      <c r="C14" s="46">
        <f>+B14*0.345</f>
        <v>19244.099999999999</v>
      </c>
    </row>
    <row r="15" spans="1:3" ht="21" customHeight="1" x14ac:dyDescent="0.25">
      <c r="A15" s="40" t="s">
        <v>62</v>
      </c>
      <c r="B15" s="90">
        <v>25000</v>
      </c>
      <c r="C15" s="46">
        <f>+B15*0.462</f>
        <v>11550</v>
      </c>
    </row>
    <row r="16" spans="1:3" ht="21" customHeight="1" x14ac:dyDescent="0.25">
      <c r="A16" s="40" t="s">
        <v>65</v>
      </c>
      <c r="B16" s="90">
        <v>2500</v>
      </c>
      <c r="C16" s="46">
        <f>+B16*0.28</f>
        <v>700.00000000000011</v>
      </c>
    </row>
    <row r="17" spans="1:3" s="37" customFormat="1" ht="21" customHeight="1" x14ac:dyDescent="0.25">
      <c r="A17" s="41" t="s">
        <v>85</v>
      </c>
      <c r="B17" s="89">
        <f>+B19+B22+B24+B20</f>
        <v>31920</v>
      </c>
      <c r="C17" s="44">
        <f t="shared" ref="C17" si="1">+C19+C22+C24+C20</f>
        <v>12174.6</v>
      </c>
    </row>
    <row r="18" spans="1:3" s="37" customFormat="1" ht="21" customHeight="1" x14ac:dyDescent="0.25">
      <c r="A18" s="39" t="s">
        <v>86</v>
      </c>
      <c r="B18" s="89"/>
      <c r="C18" s="44"/>
    </row>
    <row r="19" spans="1:3" ht="21" customHeight="1" x14ac:dyDescent="0.25">
      <c r="A19" s="40" t="s">
        <v>68</v>
      </c>
      <c r="B19" s="90">
        <v>15000</v>
      </c>
      <c r="C19" s="46">
        <f>+B19*0.46</f>
        <v>6900</v>
      </c>
    </row>
    <row r="20" spans="1:3" ht="21" customHeight="1" x14ac:dyDescent="0.25">
      <c r="A20" s="40" t="s">
        <v>114</v>
      </c>
      <c r="B20" s="90">
        <v>12000</v>
      </c>
      <c r="C20" s="46">
        <f>+B20*0.38</f>
        <v>4560</v>
      </c>
    </row>
    <row r="21" spans="1:3" s="37" customFormat="1" ht="21" customHeight="1" x14ac:dyDescent="0.25">
      <c r="A21" s="39" t="s">
        <v>84</v>
      </c>
      <c r="B21" s="89"/>
      <c r="C21" s="44"/>
    </row>
    <row r="22" spans="1:3" ht="21" customHeight="1" x14ac:dyDescent="0.25">
      <c r="A22" s="40" t="s">
        <v>69</v>
      </c>
      <c r="B22" s="90">
        <v>3420</v>
      </c>
      <c r="C22" s="46">
        <f>+B22*0.13</f>
        <v>444.6</v>
      </c>
    </row>
    <row r="23" spans="1:3" s="37" customFormat="1" ht="21" customHeight="1" x14ac:dyDescent="0.25">
      <c r="A23" s="39" t="s">
        <v>89</v>
      </c>
      <c r="B23" s="89"/>
      <c r="C23" s="44"/>
    </row>
    <row r="24" spans="1:3" ht="21" customHeight="1" x14ac:dyDescent="0.25">
      <c r="A24" s="40" t="s">
        <v>69</v>
      </c>
      <c r="B24" s="90">
        <v>1500</v>
      </c>
      <c r="C24" s="46">
        <f>+B24*0.18</f>
        <v>270</v>
      </c>
    </row>
    <row r="25" spans="1:3" s="37" customFormat="1" ht="21" customHeight="1" x14ac:dyDescent="0.25">
      <c r="A25" s="39" t="s">
        <v>87</v>
      </c>
      <c r="B25" s="89">
        <f t="shared" ref="B25:C25" si="2">+B27</f>
        <v>14500</v>
      </c>
      <c r="C25" s="44">
        <f t="shared" si="2"/>
        <v>2320</v>
      </c>
    </row>
    <row r="26" spans="1:3" s="37" customFormat="1" ht="21" customHeight="1" x14ac:dyDescent="0.25">
      <c r="A26" s="39" t="s">
        <v>92</v>
      </c>
      <c r="B26" s="89"/>
      <c r="C26" s="44"/>
    </row>
    <row r="27" spans="1:3" ht="21" customHeight="1" x14ac:dyDescent="0.25">
      <c r="A27" s="40" t="s">
        <v>88</v>
      </c>
      <c r="B27" s="90">
        <v>14500</v>
      </c>
      <c r="C27" s="46">
        <f>+B27*0.16</f>
        <v>2320</v>
      </c>
    </row>
    <row r="28" spans="1:3" s="37" customFormat="1" ht="21" customHeight="1" x14ac:dyDescent="0.25">
      <c r="A28" s="39" t="s">
        <v>91</v>
      </c>
      <c r="B28" s="89"/>
      <c r="C28" s="44"/>
    </row>
    <row r="29" spans="1:3" ht="21" customHeight="1" thickBot="1" x14ac:dyDescent="0.3">
      <c r="A29" s="42" t="s">
        <v>76</v>
      </c>
      <c r="B29" s="91">
        <v>5000</v>
      </c>
      <c r="C29" s="48"/>
    </row>
    <row r="30" spans="1:3" ht="18.75" x14ac:dyDescent="0.25">
      <c r="A30" s="49"/>
      <c r="B30" s="49"/>
      <c r="C30" s="49"/>
    </row>
  </sheetData>
  <mergeCells count="3">
    <mergeCell ref="A1:C1"/>
    <mergeCell ref="A3:A5"/>
    <mergeCell ref="B3:C4"/>
  </mergeCells>
  <printOptions horizontalCentered="1"/>
  <pageMargins left="0.23622047244094491" right="0.23622047244094491" top="0.6692913385826772" bottom="0.15748031496062992" header="0.19685039370078741" footer="0.11811023622047245"/>
  <pageSetup paperSize="9" scale="85" fitToWidth="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Zeros="0" view="pageBreakPreview" zoomScaleNormal="100" zoomScaleSheetLayoutView="100" workbookViewId="0">
      <selection activeCell="C6" sqref="C6"/>
    </sheetView>
  </sheetViews>
  <sheetFormatPr defaultColWidth="9.140625" defaultRowHeight="15.75" x14ac:dyDescent="0.25"/>
  <cols>
    <col min="1" max="1" width="35.28515625" style="36" customWidth="1"/>
    <col min="2" max="2" width="13.7109375" style="36" customWidth="1"/>
    <col min="3" max="24" width="11.28515625" style="36" customWidth="1"/>
    <col min="25" max="16384" width="9.140625" style="36"/>
  </cols>
  <sheetData>
    <row r="1" spans="1:24" ht="57.75" customHeight="1" x14ac:dyDescent="0.25">
      <c r="A1" s="93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9.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 t="s">
        <v>96</v>
      </c>
    </row>
    <row r="3" spans="1:24" ht="17.25" customHeight="1" x14ac:dyDescent="0.25">
      <c r="A3" s="159" t="s">
        <v>80</v>
      </c>
      <c r="B3" s="103" t="s">
        <v>112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7.25" customHeight="1" x14ac:dyDescent="0.25">
      <c r="A4" s="160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26.45" customHeight="1" thickBot="1" x14ac:dyDescent="0.3">
      <c r="A5" s="161"/>
      <c r="B5" s="92" t="s">
        <v>93</v>
      </c>
      <c r="C5" s="167">
        <v>43922</v>
      </c>
      <c r="D5" s="167">
        <v>43923</v>
      </c>
      <c r="E5" s="167">
        <v>43924</v>
      </c>
      <c r="F5" s="167">
        <v>43927</v>
      </c>
      <c r="G5" s="167">
        <v>43928</v>
      </c>
      <c r="H5" s="167">
        <v>43929</v>
      </c>
      <c r="I5" s="167">
        <v>43930</v>
      </c>
      <c r="J5" s="167">
        <v>43931</v>
      </c>
      <c r="K5" s="167">
        <v>43934</v>
      </c>
      <c r="L5" s="167">
        <v>43935</v>
      </c>
      <c r="M5" s="167">
        <v>43936</v>
      </c>
      <c r="N5" s="167">
        <v>43937</v>
      </c>
      <c r="O5" s="167">
        <v>43938</v>
      </c>
      <c r="P5" s="167">
        <v>43941</v>
      </c>
      <c r="Q5" s="167">
        <v>43942</v>
      </c>
      <c r="R5" s="167">
        <v>43943</v>
      </c>
      <c r="S5" s="167">
        <v>43944</v>
      </c>
      <c r="T5" s="167">
        <v>43945</v>
      </c>
      <c r="U5" s="167">
        <v>43948</v>
      </c>
      <c r="V5" s="167">
        <v>43949</v>
      </c>
      <c r="W5" s="167">
        <v>43950</v>
      </c>
      <c r="X5" s="167">
        <v>43951</v>
      </c>
    </row>
    <row r="6" spans="1:24" s="37" customFormat="1" ht="24" customHeight="1" x14ac:dyDescent="0.25">
      <c r="A6" s="162" t="s">
        <v>81</v>
      </c>
      <c r="B6" s="43">
        <f t="shared" ref="B6:X6" si="0">+B8+B9+B10+B12+B14+B15+B16</f>
        <v>265960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>
        <f t="shared" si="0"/>
        <v>93949.449999999983</v>
      </c>
    </row>
    <row r="7" spans="1:24" s="37" customFormat="1" ht="21" customHeight="1" x14ac:dyDescent="0.25">
      <c r="A7" s="163" t="s">
        <v>90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21" customHeight="1" x14ac:dyDescent="0.25">
      <c r="A8" s="164" t="s">
        <v>82</v>
      </c>
      <c r="B8" s="45">
        <f>68.93*1000</f>
        <v>68930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>
        <f>+B8*0.345</f>
        <v>23780.85</v>
      </c>
    </row>
    <row r="9" spans="1:24" ht="21" customHeight="1" x14ac:dyDescent="0.25">
      <c r="A9" s="164" t="s">
        <v>62</v>
      </c>
      <c r="B9" s="45">
        <f>14.75*1000</f>
        <v>14750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>
        <f>+B9*0.462</f>
        <v>6814.5</v>
      </c>
    </row>
    <row r="10" spans="1:24" ht="21" customHeight="1" x14ac:dyDescent="0.25">
      <c r="A10" s="164" t="s">
        <v>83</v>
      </c>
      <c r="B10" s="45">
        <v>17000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>
        <f>+B10*0.21</f>
        <v>3570</v>
      </c>
    </row>
    <row r="11" spans="1:24" s="37" customFormat="1" ht="21" customHeight="1" x14ac:dyDescent="0.25">
      <c r="A11" s="163" t="s">
        <v>84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21" customHeight="1" x14ac:dyDescent="0.25">
      <c r="A12" s="164" t="s">
        <v>82</v>
      </c>
      <c r="B12" s="45">
        <v>82000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>
        <f>+B12*0.345</f>
        <v>28289.999999999996</v>
      </c>
    </row>
    <row r="13" spans="1:24" s="37" customFormat="1" ht="21" customHeight="1" x14ac:dyDescent="0.25">
      <c r="A13" s="163" t="s">
        <v>89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21" customHeight="1" x14ac:dyDescent="0.25">
      <c r="A14" s="164" t="s">
        <v>82</v>
      </c>
      <c r="B14" s="45">
        <f>55.78*1000</f>
        <v>55780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>
        <f>+B14*0.345</f>
        <v>19244.099999999999</v>
      </c>
    </row>
    <row r="15" spans="1:24" ht="21" customHeight="1" x14ac:dyDescent="0.25">
      <c r="A15" s="164" t="s">
        <v>62</v>
      </c>
      <c r="B15" s="45">
        <v>25000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>
        <f>+B15*0.462</f>
        <v>11550</v>
      </c>
    </row>
    <row r="16" spans="1:24" ht="21" customHeight="1" x14ac:dyDescent="0.25">
      <c r="A16" s="164" t="s">
        <v>65</v>
      </c>
      <c r="B16" s="45">
        <v>2500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>
        <f>+B16*0.28</f>
        <v>700.00000000000011</v>
      </c>
    </row>
    <row r="17" spans="1:24" s="37" customFormat="1" ht="21" customHeight="1" x14ac:dyDescent="0.25">
      <c r="A17" s="165" t="s">
        <v>85</v>
      </c>
      <c r="B17" s="43">
        <f>+B19+B22+B24+B20</f>
        <v>31920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>
        <f t="shared" ref="X17" si="1">+X19+X22+X24+X20</f>
        <v>12174.6</v>
      </c>
    </row>
    <row r="18" spans="1:24" s="37" customFormat="1" ht="21" customHeight="1" x14ac:dyDescent="0.25">
      <c r="A18" s="163" t="s">
        <v>86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21" customHeight="1" x14ac:dyDescent="0.25">
      <c r="A19" s="164" t="s">
        <v>68</v>
      </c>
      <c r="B19" s="45">
        <v>15000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>
        <f>+B19*0.46</f>
        <v>6900</v>
      </c>
    </row>
    <row r="20" spans="1:24" ht="21" customHeight="1" x14ac:dyDescent="0.25">
      <c r="A20" s="164" t="s">
        <v>114</v>
      </c>
      <c r="B20" s="45">
        <v>12000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>
        <f>+B20*0.38</f>
        <v>4560</v>
      </c>
    </row>
    <row r="21" spans="1:24" s="37" customFormat="1" ht="21" customHeight="1" x14ac:dyDescent="0.25">
      <c r="A21" s="163" t="s">
        <v>84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21" customHeight="1" x14ac:dyDescent="0.25">
      <c r="A22" s="164" t="s">
        <v>69</v>
      </c>
      <c r="B22" s="45">
        <v>3420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>
        <f>+B22*0.13</f>
        <v>444.6</v>
      </c>
    </row>
    <row r="23" spans="1:24" s="37" customFormat="1" ht="21" customHeight="1" x14ac:dyDescent="0.25">
      <c r="A23" s="163" t="s">
        <v>89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21" customHeight="1" x14ac:dyDescent="0.25">
      <c r="A24" s="164" t="s">
        <v>69</v>
      </c>
      <c r="B24" s="45">
        <v>1500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>
        <f>+B24*0.18</f>
        <v>270</v>
      </c>
    </row>
    <row r="25" spans="1:24" s="37" customFormat="1" ht="21" customHeight="1" x14ac:dyDescent="0.25">
      <c r="A25" s="163" t="s">
        <v>87</v>
      </c>
      <c r="B25" s="43">
        <f t="shared" ref="B25:X25" si="2">+B27</f>
        <v>14500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>
        <f t="shared" si="2"/>
        <v>2320</v>
      </c>
    </row>
    <row r="26" spans="1:24" s="37" customFormat="1" ht="21" customHeight="1" x14ac:dyDescent="0.25">
      <c r="A26" s="163" t="s">
        <v>92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21" customHeight="1" x14ac:dyDescent="0.25">
      <c r="A27" s="164" t="s">
        <v>88</v>
      </c>
      <c r="B27" s="45">
        <v>14500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>
        <f>+B27*0.16</f>
        <v>2320</v>
      </c>
    </row>
    <row r="28" spans="1:24" s="37" customFormat="1" ht="21" customHeight="1" x14ac:dyDescent="0.25">
      <c r="A28" s="163" t="s">
        <v>91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21" customHeight="1" thickBot="1" x14ac:dyDescent="0.3">
      <c r="A29" s="166" t="s">
        <v>76</v>
      </c>
      <c r="B29" s="43">
        <v>5000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8.75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</sheetData>
  <mergeCells count="3">
    <mergeCell ref="A1:X1"/>
    <mergeCell ref="A3:A5"/>
    <mergeCell ref="B3:X4"/>
  </mergeCells>
  <printOptions horizontalCentered="1"/>
  <pageMargins left="0.23622047244094491" right="0.23622047244094491" top="0.6692913385826772" bottom="0.15748031496062992" header="0.19685039370078741" footer="0.11811023622047245"/>
  <pageSetup paperSize="9" scale="48" fitToHeight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showZeros="0" view="pageBreakPreview" zoomScale="73" zoomScaleNormal="100" zoomScaleSheetLayoutView="73" workbookViewId="0">
      <selection activeCell="W9" sqref="W9:AH9"/>
    </sheetView>
  </sheetViews>
  <sheetFormatPr defaultColWidth="9.140625" defaultRowHeight="16.5" x14ac:dyDescent="0.3"/>
  <cols>
    <col min="1" max="1" width="28.42578125" style="1" customWidth="1"/>
    <col min="2" max="2" width="11.42578125" style="1" customWidth="1"/>
    <col min="3" max="4" width="11.28515625" style="1" hidden="1" customWidth="1"/>
    <col min="5" max="5" width="12.42578125" style="1" hidden="1" customWidth="1"/>
    <col min="6" max="6" width="12.140625" style="1" hidden="1" customWidth="1"/>
    <col min="7" max="7" width="12.5703125" style="1" hidden="1" customWidth="1"/>
    <col min="8" max="8" width="12.7109375" style="1" hidden="1" customWidth="1"/>
    <col min="9" max="10" width="11.28515625" style="1" hidden="1" customWidth="1"/>
    <col min="11" max="22" width="13.28515625" style="1" customWidth="1"/>
    <col min="23" max="34" width="13.7109375" style="1" customWidth="1"/>
    <col min="35" max="50" width="10.42578125" style="1" customWidth="1"/>
    <col min="51" max="16384" width="9.140625" style="1"/>
  </cols>
  <sheetData>
    <row r="1" spans="1:51" x14ac:dyDescent="0.3">
      <c r="T1" s="132" t="s">
        <v>0</v>
      </c>
      <c r="U1" s="132"/>
      <c r="V1" s="132"/>
      <c r="AF1" s="132" t="s">
        <v>0</v>
      </c>
      <c r="AG1" s="132"/>
      <c r="AH1" s="132"/>
      <c r="AV1" s="132" t="s">
        <v>0</v>
      </c>
      <c r="AW1" s="132"/>
      <c r="AX1" s="132"/>
    </row>
    <row r="2" spans="1:51" x14ac:dyDescent="0.3">
      <c r="T2" s="132" t="s">
        <v>1</v>
      </c>
      <c r="U2" s="132"/>
      <c r="V2" s="132"/>
      <c r="AF2" s="132" t="s">
        <v>1</v>
      </c>
      <c r="AG2" s="132"/>
      <c r="AH2" s="132"/>
      <c r="AV2" s="132" t="s">
        <v>1</v>
      </c>
      <c r="AW2" s="132"/>
      <c r="AX2" s="132"/>
    </row>
    <row r="3" spans="1:51" x14ac:dyDescent="0.3">
      <c r="T3" s="132" t="s">
        <v>2</v>
      </c>
      <c r="U3" s="132"/>
      <c r="V3" s="132"/>
      <c r="AF3" s="132" t="s">
        <v>2</v>
      </c>
      <c r="AG3" s="132"/>
      <c r="AH3" s="132"/>
      <c r="AV3" s="132" t="s">
        <v>2</v>
      </c>
      <c r="AW3" s="132"/>
      <c r="AX3" s="132"/>
    </row>
    <row r="4" spans="1:51" x14ac:dyDescent="0.3">
      <c r="T4" s="132" t="s">
        <v>3</v>
      </c>
      <c r="U4" s="132"/>
      <c r="V4" s="132"/>
      <c r="AF4" s="132" t="s">
        <v>3</v>
      </c>
      <c r="AG4" s="132"/>
      <c r="AH4" s="132"/>
      <c r="AV4" s="132" t="s">
        <v>3</v>
      </c>
      <c r="AW4" s="132"/>
      <c r="AX4" s="132"/>
    </row>
    <row r="5" spans="1:51" x14ac:dyDescent="0.3">
      <c r="T5" s="132" t="s">
        <v>4</v>
      </c>
      <c r="U5" s="132"/>
      <c r="V5" s="132"/>
      <c r="AF5" s="132" t="s">
        <v>4</v>
      </c>
      <c r="AG5" s="132"/>
      <c r="AH5" s="132"/>
      <c r="AV5" s="132" t="s">
        <v>4</v>
      </c>
      <c r="AW5" s="132"/>
      <c r="AX5" s="132"/>
    </row>
    <row r="6" spans="1:51" x14ac:dyDescent="0.3">
      <c r="B6" s="132" t="s">
        <v>5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2"/>
      <c r="V6" s="2"/>
      <c r="W6" s="129" t="s">
        <v>5</v>
      </c>
      <c r="X6" s="129"/>
      <c r="Y6" s="129"/>
      <c r="Z6" s="129"/>
      <c r="AA6" s="129"/>
      <c r="AB6" s="129"/>
      <c r="AC6" s="129"/>
      <c r="AD6" s="129"/>
      <c r="AE6" s="129"/>
      <c r="AF6" s="129"/>
      <c r="AG6" s="2"/>
      <c r="AH6" s="2"/>
      <c r="AI6" s="132" t="s">
        <v>5</v>
      </c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2"/>
    </row>
    <row r="7" spans="1:51" ht="34.5" customHeight="1" x14ac:dyDescent="0.3">
      <c r="B7" s="122" t="s">
        <v>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3"/>
      <c r="V7" s="3"/>
      <c r="W7" s="122" t="s">
        <v>6</v>
      </c>
      <c r="X7" s="122"/>
      <c r="Y7" s="122"/>
      <c r="Z7" s="122"/>
      <c r="AA7" s="122"/>
      <c r="AB7" s="122"/>
      <c r="AC7" s="122"/>
      <c r="AD7" s="122"/>
      <c r="AE7" s="122"/>
      <c r="AF7" s="122"/>
      <c r="AG7" s="35"/>
      <c r="AH7" s="3"/>
      <c r="AI7" s="122" t="s">
        <v>6</v>
      </c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35"/>
    </row>
    <row r="8" spans="1:51" ht="17.25" thickBot="1" x14ac:dyDescent="0.35">
      <c r="U8" s="123" t="s">
        <v>7</v>
      </c>
      <c r="V8" s="123"/>
      <c r="AG8" s="123" t="s">
        <v>7</v>
      </c>
      <c r="AH8" s="123"/>
      <c r="AW8" s="123" t="s">
        <v>7</v>
      </c>
      <c r="AX8" s="123"/>
    </row>
    <row r="9" spans="1:51" ht="26.25" customHeight="1" thickBot="1" x14ac:dyDescent="0.35">
      <c r="A9" s="152" t="s">
        <v>8</v>
      </c>
      <c r="B9" s="152" t="s">
        <v>9</v>
      </c>
      <c r="C9" s="4"/>
      <c r="D9" s="155" t="s">
        <v>10</v>
      </c>
      <c r="E9" s="156" t="s">
        <v>11</v>
      </c>
      <c r="F9" s="157"/>
      <c r="G9" s="158" t="s">
        <v>12</v>
      </c>
      <c r="H9" s="157"/>
      <c r="I9" s="5"/>
      <c r="J9" s="149" t="s">
        <v>13</v>
      </c>
      <c r="K9" s="133" t="s">
        <v>14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  <c r="W9" s="133" t="s">
        <v>14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5"/>
      <c r="AI9" s="136" t="s">
        <v>14</v>
      </c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7"/>
    </row>
    <row r="10" spans="1:51" ht="25.5" customHeight="1" x14ac:dyDescent="0.3">
      <c r="A10" s="153"/>
      <c r="B10" s="153"/>
      <c r="C10" s="138" t="s">
        <v>15</v>
      </c>
      <c r="D10" s="143"/>
      <c r="E10" s="140" t="s">
        <v>16</v>
      </c>
      <c r="F10" s="143" t="s">
        <v>17</v>
      </c>
      <c r="G10" s="145" t="s">
        <v>16</v>
      </c>
      <c r="H10" s="143" t="s">
        <v>17</v>
      </c>
      <c r="I10" s="145" t="s">
        <v>18</v>
      </c>
      <c r="J10" s="150"/>
      <c r="K10" s="148" t="s">
        <v>19</v>
      </c>
      <c r="L10" s="127"/>
      <c r="M10" s="127"/>
      <c r="N10" s="128"/>
      <c r="O10" s="126" t="s">
        <v>20</v>
      </c>
      <c r="P10" s="127"/>
      <c r="Q10" s="127"/>
      <c r="R10" s="128"/>
      <c r="S10" s="126" t="s">
        <v>21</v>
      </c>
      <c r="T10" s="127"/>
      <c r="U10" s="127"/>
      <c r="V10" s="128"/>
      <c r="W10" s="126" t="s">
        <v>22</v>
      </c>
      <c r="X10" s="127"/>
      <c r="Y10" s="127"/>
      <c r="Z10" s="128"/>
      <c r="AA10" s="126" t="s">
        <v>23</v>
      </c>
      <c r="AB10" s="127"/>
      <c r="AC10" s="127"/>
      <c r="AD10" s="128"/>
      <c r="AE10" s="126" t="s">
        <v>24</v>
      </c>
      <c r="AF10" s="127"/>
      <c r="AG10" s="127"/>
      <c r="AH10" s="128"/>
      <c r="AI10" s="126" t="s">
        <v>25</v>
      </c>
      <c r="AJ10" s="127"/>
      <c r="AK10" s="127"/>
      <c r="AL10" s="128"/>
      <c r="AM10" s="126" t="s">
        <v>26</v>
      </c>
      <c r="AN10" s="127"/>
      <c r="AO10" s="127"/>
      <c r="AP10" s="128"/>
      <c r="AQ10" s="126" t="s">
        <v>27</v>
      </c>
      <c r="AR10" s="127"/>
      <c r="AS10" s="127"/>
      <c r="AT10" s="128"/>
      <c r="AU10" s="126" t="s">
        <v>28</v>
      </c>
      <c r="AV10" s="127"/>
      <c r="AW10" s="127"/>
      <c r="AX10" s="128"/>
    </row>
    <row r="11" spans="1:51" ht="24.75" customHeight="1" x14ac:dyDescent="0.3">
      <c r="A11" s="153"/>
      <c r="B11" s="153"/>
      <c r="C11" s="138"/>
      <c r="D11" s="143"/>
      <c r="E11" s="141"/>
      <c r="F11" s="143"/>
      <c r="G11" s="146"/>
      <c r="H11" s="143"/>
      <c r="I11" s="146"/>
      <c r="J11" s="150"/>
      <c r="K11" s="130" t="s">
        <v>9</v>
      </c>
      <c r="L11" s="120" t="s">
        <v>29</v>
      </c>
      <c r="M11" s="120"/>
      <c r="N11" s="121"/>
      <c r="O11" s="124" t="s">
        <v>9</v>
      </c>
      <c r="P11" s="120" t="s">
        <v>29</v>
      </c>
      <c r="Q11" s="120"/>
      <c r="R11" s="121"/>
      <c r="S11" s="124" t="s">
        <v>9</v>
      </c>
      <c r="T11" s="120" t="s">
        <v>29</v>
      </c>
      <c r="U11" s="120"/>
      <c r="V11" s="121"/>
      <c r="W11" s="124" t="s">
        <v>9</v>
      </c>
      <c r="X11" s="120" t="s">
        <v>29</v>
      </c>
      <c r="Y11" s="120"/>
      <c r="Z11" s="121"/>
      <c r="AA11" s="124" t="s">
        <v>9</v>
      </c>
      <c r="AB11" s="120" t="s">
        <v>29</v>
      </c>
      <c r="AC11" s="120"/>
      <c r="AD11" s="121"/>
      <c r="AE11" s="124" t="s">
        <v>9</v>
      </c>
      <c r="AF11" s="120" t="s">
        <v>29</v>
      </c>
      <c r="AG11" s="120"/>
      <c r="AH11" s="121"/>
      <c r="AI11" s="124" t="s">
        <v>9</v>
      </c>
      <c r="AJ11" s="120" t="s">
        <v>29</v>
      </c>
      <c r="AK11" s="120"/>
      <c r="AL11" s="121"/>
      <c r="AM11" s="124" t="s">
        <v>9</v>
      </c>
      <c r="AN11" s="120" t="s">
        <v>29</v>
      </c>
      <c r="AO11" s="120"/>
      <c r="AP11" s="121"/>
      <c r="AQ11" s="124" t="s">
        <v>9</v>
      </c>
      <c r="AR11" s="120" t="s">
        <v>29</v>
      </c>
      <c r="AS11" s="120"/>
      <c r="AT11" s="121"/>
      <c r="AU11" s="124" t="s">
        <v>9</v>
      </c>
      <c r="AV11" s="120" t="s">
        <v>29</v>
      </c>
      <c r="AW11" s="120"/>
      <c r="AX11" s="121"/>
    </row>
    <row r="12" spans="1:51" ht="32.25" customHeight="1" thickBot="1" x14ac:dyDescent="0.35">
      <c r="A12" s="154"/>
      <c r="B12" s="154"/>
      <c r="C12" s="139"/>
      <c r="D12" s="144"/>
      <c r="E12" s="142"/>
      <c r="F12" s="144"/>
      <c r="G12" s="147"/>
      <c r="H12" s="144"/>
      <c r="I12" s="147"/>
      <c r="J12" s="151"/>
      <c r="K12" s="131"/>
      <c r="L12" s="6" t="s">
        <v>30</v>
      </c>
      <c r="M12" s="6" t="s">
        <v>31</v>
      </c>
      <c r="N12" s="7" t="s">
        <v>32</v>
      </c>
      <c r="O12" s="125"/>
      <c r="P12" s="6" t="s">
        <v>33</v>
      </c>
      <c r="Q12" s="6" t="s">
        <v>34</v>
      </c>
      <c r="R12" s="7" t="s">
        <v>35</v>
      </c>
      <c r="S12" s="125"/>
      <c r="T12" s="6" t="s">
        <v>36</v>
      </c>
      <c r="U12" s="6" t="s">
        <v>37</v>
      </c>
      <c r="V12" s="7" t="s">
        <v>38</v>
      </c>
      <c r="W12" s="125"/>
      <c r="X12" s="6" t="s">
        <v>39</v>
      </c>
      <c r="Y12" s="6" t="s">
        <v>40</v>
      </c>
      <c r="Z12" s="7" t="s">
        <v>41</v>
      </c>
      <c r="AA12" s="125"/>
      <c r="AB12" s="6" t="s">
        <v>42</v>
      </c>
      <c r="AC12" s="6" t="s">
        <v>43</v>
      </c>
      <c r="AD12" s="7" t="s">
        <v>44</v>
      </c>
      <c r="AE12" s="125"/>
      <c r="AF12" s="6" t="s">
        <v>45</v>
      </c>
      <c r="AG12" s="6" t="s">
        <v>46</v>
      </c>
      <c r="AH12" s="7" t="s">
        <v>47</v>
      </c>
      <c r="AI12" s="125"/>
      <c r="AJ12" s="6" t="s">
        <v>48</v>
      </c>
      <c r="AK12" s="6" t="s">
        <v>49</v>
      </c>
      <c r="AL12" s="7" t="s">
        <v>50</v>
      </c>
      <c r="AM12" s="125"/>
      <c r="AN12" s="6" t="s">
        <v>51</v>
      </c>
      <c r="AO12" s="6" t="s">
        <v>52</v>
      </c>
      <c r="AP12" s="7" t="s">
        <v>53</v>
      </c>
      <c r="AQ12" s="125"/>
      <c r="AR12" s="6" t="s">
        <v>54</v>
      </c>
      <c r="AS12" s="6" t="s">
        <v>55</v>
      </c>
      <c r="AT12" s="7" t="s">
        <v>56</v>
      </c>
      <c r="AU12" s="125"/>
      <c r="AV12" s="6" t="s">
        <v>57</v>
      </c>
      <c r="AW12" s="6" t="s">
        <v>58</v>
      </c>
      <c r="AX12" s="7" t="s">
        <v>59</v>
      </c>
    </row>
    <row r="13" spans="1:51" s="16" customFormat="1" ht="22.5" customHeight="1" x14ac:dyDescent="0.3">
      <c r="A13" s="8" t="s">
        <v>60</v>
      </c>
      <c r="B13" s="9"/>
      <c r="C13" s="10"/>
      <c r="D13" s="10"/>
      <c r="E13" s="10"/>
      <c r="F13" s="11"/>
      <c r="G13" s="11"/>
      <c r="H13" s="11"/>
      <c r="I13" s="10"/>
      <c r="J13" s="12"/>
      <c r="K13" s="13">
        <v>0</v>
      </c>
      <c r="L13" s="14"/>
      <c r="M13" s="14"/>
      <c r="N13" s="15"/>
      <c r="O13" s="13">
        <v>0</v>
      </c>
      <c r="P13" s="14"/>
      <c r="Q13" s="14"/>
      <c r="R13" s="15"/>
      <c r="S13" s="13">
        <v>0</v>
      </c>
      <c r="T13" s="14"/>
      <c r="U13" s="14"/>
      <c r="V13" s="15"/>
      <c r="W13" s="13">
        <v>0</v>
      </c>
      <c r="X13" s="14"/>
      <c r="Y13" s="14"/>
      <c r="Z13" s="15"/>
      <c r="AA13" s="13">
        <v>0</v>
      </c>
      <c r="AB13" s="14"/>
      <c r="AC13" s="14"/>
      <c r="AD13" s="15"/>
      <c r="AE13" s="13">
        <v>0</v>
      </c>
      <c r="AF13" s="14"/>
      <c r="AG13" s="14"/>
      <c r="AH13" s="15"/>
      <c r="AI13" s="13">
        <v>0</v>
      </c>
      <c r="AJ13" s="14"/>
      <c r="AK13" s="14"/>
      <c r="AL13" s="15"/>
      <c r="AM13" s="13">
        <v>0</v>
      </c>
      <c r="AN13" s="14"/>
      <c r="AO13" s="14"/>
      <c r="AP13" s="15"/>
      <c r="AQ13" s="13">
        <v>0</v>
      </c>
      <c r="AR13" s="14"/>
      <c r="AS13" s="14"/>
      <c r="AT13" s="15"/>
      <c r="AU13" s="13">
        <v>0</v>
      </c>
      <c r="AV13" s="14"/>
      <c r="AW13" s="14"/>
      <c r="AX13" s="15"/>
      <c r="AY13" s="1">
        <f>+W13*1000</f>
        <v>0</v>
      </c>
    </row>
    <row r="14" spans="1:51" ht="22.5" customHeight="1" x14ac:dyDescent="0.3">
      <c r="A14" s="17" t="s">
        <v>61</v>
      </c>
      <c r="B14" s="18">
        <f>+K14+O14+S14+W14+AA14+AE14+AI14+AM14+AQ14+AU14</f>
        <v>327980</v>
      </c>
      <c r="C14" s="19">
        <f t="shared" ref="C14:C35" si="0">+F14+H14+K14+O14+S14+W14+AA14+AE14+AI14+AM14+AQ14+AU14</f>
        <v>384617.5</v>
      </c>
      <c r="D14" s="19">
        <v>72580</v>
      </c>
      <c r="E14" s="19"/>
      <c r="F14" s="19">
        <v>26856.5</v>
      </c>
      <c r="G14" s="19"/>
      <c r="H14" s="19">
        <v>29781</v>
      </c>
      <c r="I14" s="19">
        <v>385680</v>
      </c>
      <c r="J14" s="20">
        <f t="shared" ref="J14:J35" si="1">+I14-C14</f>
        <v>1062.5</v>
      </c>
      <c r="K14" s="21">
        <v>58650</v>
      </c>
      <c r="L14" s="22">
        <f>+K14/3</f>
        <v>19550</v>
      </c>
      <c r="M14" s="22">
        <f>+K14/3</f>
        <v>19550</v>
      </c>
      <c r="N14" s="23">
        <f>+K14-L14-M14</f>
        <v>19550</v>
      </c>
      <c r="O14" s="21">
        <v>43530</v>
      </c>
      <c r="P14" s="22">
        <f>+O14/3</f>
        <v>14510</v>
      </c>
      <c r="Q14" s="22">
        <f>+O14/3</f>
        <v>14510</v>
      </c>
      <c r="R14" s="23">
        <f>+O14-P14-Q14</f>
        <v>14510</v>
      </c>
      <c r="S14" s="21">
        <v>27550</v>
      </c>
      <c r="T14" s="22">
        <f>+S14/3</f>
        <v>9183.3333333333339</v>
      </c>
      <c r="U14" s="22">
        <f>+S14/3</f>
        <v>9183.3333333333339</v>
      </c>
      <c r="V14" s="23">
        <f>+S14-T14-U14</f>
        <v>9183.3333333333303</v>
      </c>
      <c r="W14" s="21">
        <v>32920</v>
      </c>
      <c r="X14" s="22">
        <f>+W14/3</f>
        <v>10973.333333333334</v>
      </c>
      <c r="Y14" s="22">
        <f>+W14/3</f>
        <v>10973.333333333334</v>
      </c>
      <c r="Z14" s="23">
        <f>+W14-X14-Y14</f>
        <v>10973.33333333333</v>
      </c>
      <c r="AA14" s="21">
        <v>27550</v>
      </c>
      <c r="AB14" s="22">
        <f>+AA14/3</f>
        <v>9183.3333333333339</v>
      </c>
      <c r="AC14" s="22">
        <f>+AA14/3</f>
        <v>9183.3333333333339</v>
      </c>
      <c r="AD14" s="23">
        <f>+AA14-AB14-AC14</f>
        <v>9183.3333333333303</v>
      </c>
      <c r="AE14" s="21">
        <v>12560</v>
      </c>
      <c r="AF14" s="22">
        <f>+AE14/3</f>
        <v>4186.666666666667</v>
      </c>
      <c r="AG14" s="22">
        <f>+AE14/3</f>
        <v>4186.666666666667</v>
      </c>
      <c r="AH14" s="23">
        <f>+AE14-AF14-AG14</f>
        <v>4186.6666666666652</v>
      </c>
      <c r="AI14" s="21">
        <v>28540</v>
      </c>
      <c r="AJ14" s="22">
        <f>+AI14/3</f>
        <v>9513.3333333333339</v>
      </c>
      <c r="AK14" s="22">
        <f>+AI14/3</f>
        <v>9513.3333333333339</v>
      </c>
      <c r="AL14" s="23">
        <f>+AI14-AJ14-AK14</f>
        <v>9513.3333333333303</v>
      </c>
      <c r="AM14" s="21">
        <v>35580</v>
      </c>
      <c r="AN14" s="22">
        <f>+AM14/3</f>
        <v>11860</v>
      </c>
      <c r="AO14" s="22">
        <f>+AM14/3</f>
        <v>11860</v>
      </c>
      <c r="AP14" s="23">
        <f>+AM14-AN14-AO14</f>
        <v>11860</v>
      </c>
      <c r="AQ14" s="21">
        <v>32540</v>
      </c>
      <c r="AR14" s="22">
        <f>+AQ14/3</f>
        <v>10846.666666666666</v>
      </c>
      <c r="AS14" s="22">
        <f>+AQ14/3</f>
        <v>10846.666666666666</v>
      </c>
      <c r="AT14" s="23">
        <f>+AQ14-AR14-AS14</f>
        <v>10846.66666666667</v>
      </c>
      <c r="AU14" s="21">
        <v>28560</v>
      </c>
      <c r="AV14" s="22">
        <f>+AU14/3</f>
        <v>9520</v>
      </c>
      <c r="AW14" s="22">
        <f>+AU14/3</f>
        <v>9520</v>
      </c>
      <c r="AX14" s="23">
        <f>+AU14-AV14-AW14</f>
        <v>9520</v>
      </c>
    </row>
    <row r="15" spans="1:51" ht="22.5" customHeight="1" x14ac:dyDescent="0.3">
      <c r="A15" s="17" t="s">
        <v>62</v>
      </c>
      <c r="B15" s="18">
        <f t="shared" ref="B15:B35" si="2">+K15+O15+S15+W15+AA15+AE15+AI15+AM15+AQ15+AU15</f>
        <v>121200</v>
      </c>
      <c r="C15" s="19">
        <f t="shared" si="0"/>
        <v>134349.5</v>
      </c>
      <c r="D15" s="19">
        <v>34820</v>
      </c>
      <c r="E15" s="19"/>
      <c r="F15" s="19">
        <v>2535.5</v>
      </c>
      <c r="G15" s="19"/>
      <c r="H15" s="19">
        <v>10614</v>
      </c>
      <c r="I15" s="19">
        <v>134500</v>
      </c>
      <c r="J15" s="20">
        <f t="shared" si="1"/>
        <v>150.5</v>
      </c>
      <c r="K15" s="21">
        <v>22900</v>
      </c>
      <c r="L15" s="22">
        <f t="shared" ref="L15:L35" si="3">+K15/3</f>
        <v>7633.333333333333</v>
      </c>
      <c r="M15" s="22">
        <f t="shared" ref="M15:M35" si="4">+K15/3</f>
        <v>7633.333333333333</v>
      </c>
      <c r="N15" s="23">
        <f t="shared" ref="N15:N35" si="5">+K15-L15-M15</f>
        <v>7633.3333333333348</v>
      </c>
      <c r="O15" s="21">
        <v>22100</v>
      </c>
      <c r="P15" s="22">
        <f t="shared" ref="P15:P35" si="6">+O15/3</f>
        <v>7366.666666666667</v>
      </c>
      <c r="Q15" s="22">
        <f t="shared" ref="Q15:Q35" si="7">+O15/3</f>
        <v>7366.666666666667</v>
      </c>
      <c r="R15" s="23">
        <f t="shared" ref="R15:R35" si="8">+O15-P15-Q15</f>
        <v>7366.6666666666652</v>
      </c>
      <c r="S15" s="21">
        <v>15200</v>
      </c>
      <c r="T15" s="22">
        <f t="shared" ref="T15:T35" si="9">+S15/3</f>
        <v>5066.666666666667</v>
      </c>
      <c r="U15" s="22">
        <f t="shared" ref="U15:U35" si="10">+S15/3</f>
        <v>5066.666666666667</v>
      </c>
      <c r="V15" s="23">
        <f t="shared" ref="V15:V35" si="11">+S15-T15-U15</f>
        <v>5066.6666666666652</v>
      </c>
      <c r="W15" s="21">
        <v>14200</v>
      </c>
      <c r="X15" s="22">
        <f t="shared" ref="X15:X35" si="12">+W15/3</f>
        <v>4733.333333333333</v>
      </c>
      <c r="Y15" s="22">
        <f t="shared" ref="Y15:Y35" si="13">+W15/3</f>
        <v>4733.333333333333</v>
      </c>
      <c r="Z15" s="23">
        <f t="shared" ref="Z15:Z35" si="14">+W15-X15-Y15</f>
        <v>4733.3333333333348</v>
      </c>
      <c r="AA15" s="21">
        <v>4400</v>
      </c>
      <c r="AB15" s="22">
        <f t="shared" ref="AB15:AB35" si="15">+AA15/3</f>
        <v>1466.6666666666667</v>
      </c>
      <c r="AC15" s="22">
        <f t="shared" ref="AC15:AC35" si="16">+AA15/3</f>
        <v>1466.6666666666667</v>
      </c>
      <c r="AD15" s="23">
        <f t="shared" ref="AD15:AD35" si="17">+AA15-AB15-AC15</f>
        <v>1466.6666666666663</v>
      </c>
      <c r="AE15" s="21">
        <v>3900</v>
      </c>
      <c r="AF15" s="22">
        <f t="shared" ref="AF15:AF35" si="18">+AE15/3</f>
        <v>1300</v>
      </c>
      <c r="AG15" s="22">
        <f t="shared" ref="AG15:AG35" si="19">+AE15/3</f>
        <v>1300</v>
      </c>
      <c r="AH15" s="23">
        <f t="shared" ref="AH15:AH35" si="20">+AE15-AF15-AG15</f>
        <v>1300</v>
      </c>
      <c r="AI15" s="21">
        <v>12100</v>
      </c>
      <c r="AJ15" s="22">
        <f t="shared" ref="AJ15:AJ35" si="21">+AI15/3</f>
        <v>4033.3333333333335</v>
      </c>
      <c r="AK15" s="22">
        <f t="shared" ref="AK15:AK35" si="22">+AI15/3</f>
        <v>4033.3333333333335</v>
      </c>
      <c r="AL15" s="23">
        <f t="shared" ref="AL15:AL35" si="23">+AI15-AJ15-AK15</f>
        <v>4033.3333333333326</v>
      </c>
      <c r="AM15" s="21">
        <v>12400</v>
      </c>
      <c r="AN15" s="22">
        <f t="shared" ref="AN15:AN35" si="24">+AM15/3</f>
        <v>4133.333333333333</v>
      </c>
      <c r="AO15" s="22">
        <f t="shared" ref="AO15:AO35" si="25">+AM15/3</f>
        <v>4133.333333333333</v>
      </c>
      <c r="AP15" s="23">
        <f t="shared" ref="AP15:AP35" si="26">+AM15-AN15-AO15</f>
        <v>4133.3333333333348</v>
      </c>
      <c r="AQ15" s="21">
        <v>7000</v>
      </c>
      <c r="AR15" s="22">
        <f t="shared" ref="AR15:AR35" si="27">+AQ15/3</f>
        <v>2333.3333333333335</v>
      </c>
      <c r="AS15" s="22">
        <f t="shared" ref="AS15:AS35" si="28">+AQ15/3</f>
        <v>2333.3333333333335</v>
      </c>
      <c r="AT15" s="23">
        <f t="shared" ref="AT15:AT35" si="29">+AQ15-AR15-AS15</f>
        <v>2333.3333333333326</v>
      </c>
      <c r="AU15" s="21">
        <v>7000</v>
      </c>
      <c r="AV15" s="22">
        <f t="shared" ref="AV15:AV35" si="30">+AU15/3</f>
        <v>2333.3333333333335</v>
      </c>
      <c r="AW15" s="22">
        <f t="shared" ref="AW15:AW35" si="31">+AU15/3</f>
        <v>2333.3333333333335</v>
      </c>
      <c r="AX15" s="23">
        <f t="shared" ref="AX15:AX35" si="32">+AU15-AV15-AW15</f>
        <v>2333.3333333333326</v>
      </c>
    </row>
    <row r="16" spans="1:51" ht="22.5" customHeight="1" x14ac:dyDescent="0.3">
      <c r="A16" s="17" t="s">
        <v>63</v>
      </c>
      <c r="B16" s="18">
        <f t="shared" si="2"/>
        <v>107800</v>
      </c>
      <c r="C16" s="19">
        <f t="shared" si="0"/>
        <v>140017.4</v>
      </c>
      <c r="D16" s="19">
        <v>27300</v>
      </c>
      <c r="E16" s="19"/>
      <c r="F16" s="19">
        <v>12157.4</v>
      </c>
      <c r="G16" s="19"/>
      <c r="H16" s="19">
        <v>20060</v>
      </c>
      <c r="I16" s="19">
        <v>140000.00000000003</v>
      </c>
      <c r="J16" s="20">
        <f t="shared" si="1"/>
        <v>-17.399999999965075</v>
      </c>
      <c r="K16" s="21">
        <v>25550</v>
      </c>
      <c r="L16" s="22">
        <f t="shared" si="3"/>
        <v>8516.6666666666661</v>
      </c>
      <c r="M16" s="22">
        <f t="shared" si="4"/>
        <v>8516.6666666666661</v>
      </c>
      <c r="N16" s="23">
        <f t="shared" si="5"/>
        <v>8516.6666666666697</v>
      </c>
      <c r="O16" s="21">
        <v>18450</v>
      </c>
      <c r="P16" s="22">
        <f t="shared" si="6"/>
        <v>6150</v>
      </c>
      <c r="Q16" s="22">
        <f t="shared" si="7"/>
        <v>6150</v>
      </c>
      <c r="R16" s="23">
        <f t="shared" si="8"/>
        <v>6150</v>
      </c>
      <c r="S16" s="21">
        <v>15550</v>
      </c>
      <c r="T16" s="22">
        <f t="shared" si="9"/>
        <v>5183.333333333333</v>
      </c>
      <c r="U16" s="22">
        <f t="shared" si="10"/>
        <v>5183.333333333333</v>
      </c>
      <c r="V16" s="23">
        <f t="shared" si="11"/>
        <v>5183.3333333333348</v>
      </c>
      <c r="W16" s="21">
        <v>10649.999999999998</v>
      </c>
      <c r="X16" s="22">
        <f t="shared" si="12"/>
        <v>3549.9999999999995</v>
      </c>
      <c r="Y16" s="22">
        <f t="shared" si="13"/>
        <v>3549.9999999999995</v>
      </c>
      <c r="Z16" s="23">
        <f t="shared" si="14"/>
        <v>3549.9999999999986</v>
      </c>
      <c r="AA16" s="21">
        <v>5400</v>
      </c>
      <c r="AB16" s="22">
        <f t="shared" si="15"/>
        <v>1800</v>
      </c>
      <c r="AC16" s="22">
        <f t="shared" si="16"/>
        <v>1800</v>
      </c>
      <c r="AD16" s="23">
        <f t="shared" si="17"/>
        <v>1800</v>
      </c>
      <c r="AE16" s="21">
        <v>5300</v>
      </c>
      <c r="AF16" s="22">
        <f t="shared" si="18"/>
        <v>1766.6666666666667</v>
      </c>
      <c r="AG16" s="22">
        <f t="shared" si="19"/>
        <v>1766.6666666666667</v>
      </c>
      <c r="AH16" s="23">
        <f t="shared" si="20"/>
        <v>1766.6666666666663</v>
      </c>
      <c r="AI16" s="21">
        <v>7500</v>
      </c>
      <c r="AJ16" s="22">
        <f t="shared" si="21"/>
        <v>2500</v>
      </c>
      <c r="AK16" s="22">
        <f t="shared" si="22"/>
        <v>2500</v>
      </c>
      <c r="AL16" s="23">
        <f t="shared" si="23"/>
        <v>2500</v>
      </c>
      <c r="AM16" s="21">
        <v>6500</v>
      </c>
      <c r="AN16" s="22">
        <f t="shared" si="24"/>
        <v>2166.6666666666665</v>
      </c>
      <c r="AO16" s="22">
        <f t="shared" si="25"/>
        <v>2166.6666666666665</v>
      </c>
      <c r="AP16" s="23">
        <f t="shared" si="26"/>
        <v>2166.6666666666674</v>
      </c>
      <c r="AQ16" s="21">
        <v>6500</v>
      </c>
      <c r="AR16" s="22">
        <f t="shared" si="27"/>
        <v>2166.6666666666665</v>
      </c>
      <c r="AS16" s="22">
        <f t="shared" si="28"/>
        <v>2166.6666666666665</v>
      </c>
      <c r="AT16" s="23">
        <f t="shared" si="29"/>
        <v>2166.6666666666674</v>
      </c>
      <c r="AU16" s="21">
        <v>6400</v>
      </c>
      <c r="AV16" s="22">
        <f t="shared" si="30"/>
        <v>2133.3333333333335</v>
      </c>
      <c r="AW16" s="22">
        <f t="shared" si="31"/>
        <v>2133.3333333333335</v>
      </c>
      <c r="AX16" s="23">
        <f t="shared" si="32"/>
        <v>2133.3333333333326</v>
      </c>
    </row>
    <row r="17" spans="1:51" s="16" customFormat="1" ht="22.5" customHeight="1" x14ac:dyDescent="0.3">
      <c r="A17" s="24" t="s">
        <v>64</v>
      </c>
      <c r="B17" s="18">
        <f t="shared" si="2"/>
        <v>0</v>
      </c>
      <c r="C17" s="19">
        <f t="shared" si="0"/>
        <v>0</v>
      </c>
      <c r="D17" s="19"/>
      <c r="E17" s="19"/>
      <c r="F17" s="19"/>
      <c r="G17" s="19"/>
      <c r="H17" s="19"/>
      <c r="I17" s="19">
        <v>0</v>
      </c>
      <c r="J17" s="20">
        <f t="shared" si="1"/>
        <v>0</v>
      </c>
      <c r="K17" s="25">
        <v>0</v>
      </c>
      <c r="L17" s="26">
        <f t="shared" si="3"/>
        <v>0</v>
      </c>
      <c r="M17" s="26">
        <f t="shared" si="4"/>
        <v>0</v>
      </c>
      <c r="N17" s="27">
        <f t="shared" si="5"/>
        <v>0</v>
      </c>
      <c r="O17" s="25">
        <v>0</v>
      </c>
      <c r="P17" s="26">
        <f t="shared" si="6"/>
        <v>0</v>
      </c>
      <c r="Q17" s="26">
        <f t="shared" si="7"/>
        <v>0</v>
      </c>
      <c r="R17" s="27">
        <f t="shared" si="8"/>
        <v>0</v>
      </c>
      <c r="S17" s="25">
        <v>0</v>
      </c>
      <c r="T17" s="26">
        <f t="shared" si="9"/>
        <v>0</v>
      </c>
      <c r="U17" s="26">
        <f t="shared" si="10"/>
        <v>0</v>
      </c>
      <c r="V17" s="27">
        <f t="shared" si="11"/>
        <v>0</v>
      </c>
      <c r="W17" s="25">
        <v>0</v>
      </c>
      <c r="X17" s="26">
        <f t="shared" si="12"/>
        <v>0</v>
      </c>
      <c r="Y17" s="26">
        <f t="shared" si="13"/>
        <v>0</v>
      </c>
      <c r="Z17" s="27">
        <f t="shared" si="14"/>
        <v>0</v>
      </c>
      <c r="AA17" s="25">
        <v>0</v>
      </c>
      <c r="AB17" s="26">
        <f t="shared" si="15"/>
        <v>0</v>
      </c>
      <c r="AC17" s="26">
        <f t="shared" si="16"/>
        <v>0</v>
      </c>
      <c r="AD17" s="27">
        <f t="shared" si="17"/>
        <v>0</v>
      </c>
      <c r="AE17" s="25">
        <v>0</v>
      </c>
      <c r="AF17" s="26">
        <f t="shared" si="18"/>
        <v>0</v>
      </c>
      <c r="AG17" s="26">
        <f t="shared" si="19"/>
        <v>0</v>
      </c>
      <c r="AH17" s="27">
        <f t="shared" si="20"/>
        <v>0</v>
      </c>
      <c r="AI17" s="25">
        <v>0</v>
      </c>
      <c r="AJ17" s="26">
        <f t="shared" si="21"/>
        <v>0</v>
      </c>
      <c r="AK17" s="26">
        <f t="shared" si="22"/>
        <v>0</v>
      </c>
      <c r="AL17" s="27">
        <f t="shared" si="23"/>
        <v>0</v>
      </c>
      <c r="AM17" s="25">
        <v>0</v>
      </c>
      <c r="AN17" s="26">
        <f t="shared" si="24"/>
        <v>0</v>
      </c>
      <c r="AO17" s="26">
        <f t="shared" si="25"/>
        <v>0</v>
      </c>
      <c r="AP17" s="27">
        <f t="shared" si="26"/>
        <v>0</v>
      </c>
      <c r="AQ17" s="25">
        <v>0</v>
      </c>
      <c r="AR17" s="22">
        <f t="shared" si="27"/>
        <v>0</v>
      </c>
      <c r="AS17" s="22">
        <f t="shared" si="28"/>
        <v>0</v>
      </c>
      <c r="AT17" s="23">
        <f t="shared" si="29"/>
        <v>0</v>
      </c>
      <c r="AU17" s="25">
        <v>0</v>
      </c>
      <c r="AV17" s="22">
        <f t="shared" si="30"/>
        <v>0</v>
      </c>
      <c r="AW17" s="22">
        <f t="shared" si="31"/>
        <v>0</v>
      </c>
      <c r="AX17" s="23">
        <f t="shared" si="32"/>
        <v>0</v>
      </c>
      <c r="AY17" s="1"/>
    </row>
    <row r="18" spans="1:51" ht="22.5" customHeight="1" x14ac:dyDescent="0.3">
      <c r="A18" s="17" t="s">
        <v>61</v>
      </c>
      <c r="B18" s="18">
        <f t="shared" si="2"/>
        <v>648500</v>
      </c>
      <c r="C18" s="19">
        <f t="shared" si="0"/>
        <v>784974.62600000005</v>
      </c>
      <c r="D18" s="19">
        <v>99980</v>
      </c>
      <c r="E18" s="19"/>
      <c r="F18" s="19">
        <v>87242.626000000004</v>
      </c>
      <c r="G18" s="19"/>
      <c r="H18" s="19">
        <v>49232</v>
      </c>
      <c r="I18" s="19">
        <v>784970.00000000012</v>
      </c>
      <c r="J18" s="28">
        <f t="shared" si="1"/>
        <v>-4.6259999999310821</v>
      </c>
      <c r="K18" s="21">
        <v>148420.00000000003</v>
      </c>
      <c r="L18" s="22">
        <f t="shared" si="3"/>
        <v>49473.333333333343</v>
      </c>
      <c r="M18" s="22">
        <f t="shared" si="4"/>
        <v>49473.333333333343</v>
      </c>
      <c r="N18" s="23">
        <f t="shared" si="5"/>
        <v>49473.333333333343</v>
      </c>
      <c r="O18" s="21">
        <v>96120</v>
      </c>
      <c r="P18" s="22">
        <f t="shared" si="6"/>
        <v>32040</v>
      </c>
      <c r="Q18" s="22">
        <f t="shared" si="7"/>
        <v>32040</v>
      </c>
      <c r="R18" s="23">
        <f t="shared" si="8"/>
        <v>32040</v>
      </c>
      <c r="S18" s="21">
        <v>59120</v>
      </c>
      <c r="T18" s="22">
        <f t="shared" si="9"/>
        <v>19706.666666666668</v>
      </c>
      <c r="U18" s="22">
        <f t="shared" si="10"/>
        <v>19706.666666666668</v>
      </c>
      <c r="V18" s="23">
        <f t="shared" si="11"/>
        <v>19706.666666666661</v>
      </c>
      <c r="W18" s="21">
        <v>52170</v>
      </c>
      <c r="X18" s="22">
        <f t="shared" si="12"/>
        <v>17390</v>
      </c>
      <c r="Y18" s="22">
        <f t="shared" si="13"/>
        <v>17390</v>
      </c>
      <c r="Z18" s="23">
        <f t="shared" si="14"/>
        <v>17390</v>
      </c>
      <c r="AA18" s="21">
        <v>47170</v>
      </c>
      <c r="AB18" s="22">
        <f t="shared" si="15"/>
        <v>15723.333333333334</v>
      </c>
      <c r="AC18" s="22">
        <f t="shared" si="16"/>
        <v>15723.333333333334</v>
      </c>
      <c r="AD18" s="23">
        <f t="shared" si="17"/>
        <v>15723.33333333333</v>
      </c>
      <c r="AE18" s="21">
        <v>47130</v>
      </c>
      <c r="AF18" s="22">
        <f t="shared" si="18"/>
        <v>15710</v>
      </c>
      <c r="AG18" s="22">
        <f t="shared" si="19"/>
        <v>15710</v>
      </c>
      <c r="AH18" s="23">
        <f t="shared" si="20"/>
        <v>15710</v>
      </c>
      <c r="AI18" s="21">
        <v>47110</v>
      </c>
      <c r="AJ18" s="22">
        <f t="shared" si="21"/>
        <v>15703.333333333334</v>
      </c>
      <c r="AK18" s="22">
        <f t="shared" si="22"/>
        <v>15703.333333333334</v>
      </c>
      <c r="AL18" s="23">
        <f t="shared" si="23"/>
        <v>15703.33333333333</v>
      </c>
      <c r="AM18" s="21">
        <v>50120</v>
      </c>
      <c r="AN18" s="22">
        <f t="shared" si="24"/>
        <v>16706.666666666668</v>
      </c>
      <c r="AO18" s="22">
        <f t="shared" si="25"/>
        <v>16706.666666666668</v>
      </c>
      <c r="AP18" s="23">
        <f t="shared" si="26"/>
        <v>16706.666666666661</v>
      </c>
      <c r="AQ18" s="21">
        <v>50070</v>
      </c>
      <c r="AR18" s="22">
        <f t="shared" si="27"/>
        <v>16690</v>
      </c>
      <c r="AS18" s="22">
        <f t="shared" si="28"/>
        <v>16690</v>
      </c>
      <c r="AT18" s="23">
        <f t="shared" si="29"/>
        <v>16690</v>
      </c>
      <c r="AU18" s="21">
        <v>51070</v>
      </c>
      <c r="AV18" s="22">
        <f t="shared" si="30"/>
        <v>17023.333333333332</v>
      </c>
      <c r="AW18" s="22">
        <f t="shared" si="31"/>
        <v>17023.333333333332</v>
      </c>
      <c r="AX18" s="23">
        <f t="shared" si="32"/>
        <v>17023.333333333339</v>
      </c>
    </row>
    <row r="19" spans="1:51" ht="22.5" customHeight="1" x14ac:dyDescent="0.3">
      <c r="A19" s="17" t="s">
        <v>65</v>
      </c>
      <c r="B19" s="18">
        <f t="shared" si="2"/>
        <v>0</v>
      </c>
      <c r="C19" s="19">
        <f t="shared" si="0"/>
        <v>12977.7</v>
      </c>
      <c r="D19" s="19"/>
      <c r="E19" s="19"/>
      <c r="F19" s="19">
        <v>11170.7</v>
      </c>
      <c r="G19" s="19"/>
      <c r="H19" s="19">
        <v>1807</v>
      </c>
      <c r="I19" s="19">
        <v>10500</v>
      </c>
      <c r="J19" s="20">
        <f t="shared" si="1"/>
        <v>-2477.7000000000007</v>
      </c>
      <c r="K19" s="21">
        <v>0</v>
      </c>
      <c r="L19" s="22">
        <f t="shared" si="3"/>
        <v>0</v>
      </c>
      <c r="M19" s="22">
        <f t="shared" si="4"/>
        <v>0</v>
      </c>
      <c r="N19" s="23">
        <f t="shared" si="5"/>
        <v>0</v>
      </c>
      <c r="O19" s="21">
        <v>0</v>
      </c>
      <c r="P19" s="22">
        <f t="shared" si="6"/>
        <v>0</v>
      </c>
      <c r="Q19" s="22">
        <f t="shared" si="7"/>
        <v>0</v>
      </c>
      <c r="R19" s="23">
        <f t="shared" si="8"/>
        <v>0</v>
      </c>
      <c r="S19" s="21">
        <v>0</v>
      </c>
      <c r="T19" s="22">
        <f t="shared" si="9"/>
        <v>0</v>
      </c>
      <c r="U19" s="22">
        <f t="shared" si="10"/>
        <v>0</v>
      </c>
      <c r="V19" s="23">
        <f t="shared" si="11"/>
        <v>0</v>
      </c>
      <c r="W19" s="21">
        <v>0</v>
      </c>
      <c r="X19" s="22">
        <f t="shared" si="12"/>
        <v>0</v>
      </c>
      <c r="Y19" s="22">
        <f t="shared" si="13"/>
        <v>0</v>
      </c>
      <c r="Z19" s="23">
        <f t="shared" si="14"/>
        <v>0</v>
      </c>
      <c r="AA19" s="21">
        <v>0</v>
      </c>
      <c r="AB19" s="22">
        <f t="shared" si="15"/>
        <v>0</v>
      </c>
      <c r="AC19" s="22">
        <f t="shared" si="16"/>
        <v>0</v>
      </c>
      <c r="AD19" s="23">
        <f t="shared" si="17"/>
        <v>0</v>
      </c>
      <c r="AE19" s="21">
        <v>0</v>
      </c>
      <c r="AF19" s="22">
        <f t="shared" si="18"/>
        <v>0</v>
      </c>
      <c r="AG19" s="22">
        <f t="shared" si="19"/>
        <v>0</v>
      </c>
      <c r="AH19" s="23">
        <f t="shared" si="20"/>
        <v>0</v>
      </c>
      <c r="AI19" s="21">
        <v>0</v>
      </c>
      <c r="AJ19" s="22">
        <f t="shared" si="21"/>
        <v>0</v>
      </c>
      <c r="AK19" s="22">
        <f t="shared" si="22"/>
        <v>0</v>
      </c>
      <c r="AL19" s="23">
        <f t="shared" si="23"/>
        <v>0</v>
      </c>
      <c r="AM19" s="21">
        <v>0</v>
      </c>
      <c r="AN19" s="22">
        <f t="shared" si="24"/>
        <v>0</v>
      </c>
      <c r="AO19" s="22">
        <f t="shared" si="25"/>
        <v>0</v>
      </c>
      <c r="AP19" s="23">
        <f t="shared" si="26"/>
        <v>0</v>
      </c>
      <c r="AQ19" s="21">
        <v>0</v>
      </c>
      <c r="AR19" s="22">
        <f t="shared" si="27"/>
        <v>0</v>
      </c>
      <c r="AS19" s="22">
        <f t="shared" si="28"/>
        <v>0</v>
      </c>
      <c r="AT19" s="23">
        <f t="shared" si="29"/>
        <v>0</v>
      </c>
      <c r="AU19" s="21">
        <v>0</v>
      </c>
      <c r="AV19" s="22">
        <f t="shared" si="30"/>
        <v>0</v>
      </c>
      <c r="AW19" s="22">
        <f t="shared" si="31"/>
        <v>0</v>
      </c>
      <c r="AX19" s="23">
        <f t="shared" si="32"/>
        <v>0</v>
      </c>
    </row>
    <row r="20" spans="1:51" s="16" customFormat="1" ht="22.5" customHeight="1" x14ac:dyDescent="0.3">
      <c r="A20" s="24" t="s">
        <v>66</v>
      </c>
      <c r="B20" s="18">
        <f t="shared" si="2"/>
        <v>0</v>
      </c>
      <c r="C20" s="19">
        <f t="shared" si="0"/>
        <v>0</v>
      </c>
      <c r="D20" s="19"/>
      <c r="E20" s="19"/>
      <c r="F20" s="19"/>
      <c r="G20" s="19"/>
      <c r="H20" s="19"/>
      <c r="I20" s="19">
        <v>0</v>
      </c>
      <c r="J20" s="20">
        <f t="shared" si="1"/>
        <v>0</v>
      </c>
      <c r="K20" s="25">
        <v>0</v>
      </c>
      <c r="L20" s="26">
        <f t="shared" si="3"/>
        <v>0</v>
      </c>
      <c r="M20" s="26">
        <f t="shared" si="4"/>
        <v>0</v>
      </c>
      <c r="N20" s="27">
        <f t="shared" si="5"/>
        <v>0</v>
      </c>
      <c r="O20" s="25">
        <v>0</v>
      </c>
      <c r="P20" s="26">
        <f t="shared" si="6"/>
        <v>0</v>
      </c>
      <c r="Q20" s="26">
        <f t="shared" si="7"/>
        <v>0</v>
      </c>
      <c r="R20" s="27">
        <f t="shared" si="8"/>
        <v>0</v>
      </c>
      <c r="S20" s="25">
        <v>0</v>
      </c>
      <c r="T20" s="26">
        <f t="shared" si="9"/>
        <v>0</v>
      </c>
      <c r="U20" s="26">
        <f t="shared" si="10"/>
        <v>0</v>
      </c>
      <c r="V20" s="27">
        <f t="shared" si="11"/>
        <v>0</v>
      </c>
      <c r="W20" s="25">
        <v>0</v>
      </c>
      <c r="X20" s="26">
        <f t="shared" si="12"/>
        <v>0</v>
      </c>
      <c r="Y20" s="26">
        <f t="shared" si="13"/>
        <v>0</v>
      </c>
      <c r="Z20" s="27">
        <f t="shared" si="14"/>
        <v>0</v>
      </c>
      <c r="AA20" s="25">
        <v>0</v>
      </c>
      <c r="AB20" s="26">
        <f t="shared" si="15"/>
        <v>0</v>
      </c>
      <c r="AC20" s="26">
        <f t="shared" si="16"/>
        <v>0</v>
      </c>
      <c r="AD20" s="27">
        <f t="shared" si="17"/>
        <v>0</v>
      </c>
      <c r="AE20" s="25">
        <v>0</v>
      </c>
      <c r="AF20" s="26">
        <f t="shared" si="18"/>
        <v>0</v>
      </c>
      <c r="AG20" s="26">
        <f t="shared" si="19"/>
        <v>0</v>
      </c>
      <c r="AH20" s="27">
        <f t="shared" si="20"/>
        <v>0</v>
      </c>
      <c r="AI20" s="25">
        <v>0</v>
      </c>
      <c r="AJ20" s="26">
        <f t="shared" si="21"/>
        <v>0</v>
      </c>
      <c r="AK20" s="26">
        <f t="shared" si="22"/>
        <v>0</v>
      </c>
      <c r="AL20" s="27">
        <f t="shared" si="23"/>
        <v>0</v>
      </c>
      <c r="AM20" s="25">
        <v>0</v>
      </c>
      <c r="AN20" s="26">
        <f t="shared" si="24"/>
        <v>0</v>
      </c>
      <c r="AO20" s="26">
        <f t="shared" si="25"/>
        <v>0</v>
      </c>
      <c r="AP20" s="27">
        <f t="shared" si="26"/>
        <v>0</v>
      </c>
      <c r="AQ20" s="25">
        <v>0</v>
      </c>
      <c r="AR20" s="22">
        <f t="shared" si="27"/>
        <v>0</v>
      </c>
      <c r="AS20" s="22">
        <f t="shared" si="28"/>
        <v>0</v>
      </c>
      <c r="AT20" s="23">
        <f t="shared" si="29"/>
        <v>0</v>
      </c>
      <c r="AU20" s="25">
        <v>0</v>
      </c>
      <c r="AV20" s="22">
        <f t="shared" si="30"/>
        <v>0</v>
      </c>
      <c r="AW20" s="22">
        <f t="shared" si="31"/>
        <v>0</v>
      </c>
      <c r="AX20" s="23">
        <f t="shared" si="32"/>
        <v>0</v>
      </c>
      <c r="AY20" s="1"/>
    </row>
    <row r="21" spans="1:51" ht="22.5" customHeight="1" x14ac:dyDescent="0.3">
      <c r="A21" s="17" t="s">
        <v>61</v>
      </c>
      <c r="B21" s="18">
        <f t="shared" si="2"/>
        <v>384030</v>
      </c>
      <c r="C21" s="19">
        <f t="shared" si="0"/>
        <v>446039.52899999998</v>
      </c>
      <c r="D21" s="19">
        <v>66090</v>
      </c>
      <c r="E21" s="19"/>
      <c r="F21" s="19">
        <v>28196.763999999999</v>
      </c>
      <c r="G21" s="19"/>
      <c r="H21" s="19">
        <v>33812.764999999999</v>
      </c>
      <c r="I21" s="19">
        <v>446049.99999999994</v>
      </c>
      <c r="J21" s="20">
        <f t="shared" si="1"/>
        <v>10.47099999996135</v>
      </c>
      <c r="K21" s="21">
        <v>104480</v>
      </c>
      <c r="L21" s="22">
        <f t="shared" si="3"/>
        <v>34826.666666666664</v>
      </c>
      <c r="M21" s="22">
        <f t="shared" si="4"/>
        <v>34826.666666666664</v>
      </c>
      <c r="N21" s="23">
        <f t="shared" si="5"/>
        <v>34826.666666666679</v>
      </c>
      <c r="O21" s="21">
        <v>45800.000000000007</v>
      </c>
      <c r="P21" s="22">
        <f t="shared" si="6"/>
        <v>15266.66666666667</v>
      </c>
      <c r="Q21" s="22">
        <f t="shared" si="7"/>
        <v>15266.66666666667</v>
      </c>
      <c r="R21" s="23">
        <f t="shared" si="8"/>
        <v>15266.666666666666</v>
      </c>
      <c r="S21" s="21">
        <v>58110</v>
      </c>
      <c r="T21" s="22">
        <f t="shared" si="9"/>
        <v>19370</v>
      </c>
      <c r="U21" s="22">
        <f t="shared" si="10"/>
        <v>19370</v>
      </c>
      <c r="V21" s="23">
        <f t="shared" si="11"/>
        <v>19370</v>
      </c>
      <c r="W21" s="21">
        <v>30120</v>
      </c>
      <c r="X21" s="22">
        <f t="shared" si="12"/>
        <v>10040</v>
      </c>
      <c r="Y21" s="22">
        <f t="shared" si="13"/>
        <v>10040</v>
      </c>
      <c r="Z21" s="23">
        <f t="shared" si="14"/>
        <v>10040</v>
      </c>
      <c r="AA21" s="21">
        <v>20110</v>
      </c>
      <c r="AB21" s="22">
        <f t="shared" si="15"/>
        <v>6703.333333333333</v>
      </c>
      <c r="AC21" s="22">
        <f t="shared" si="16"/>
        <v>6703.333333333333</v>
      </c>
      <c r="AD21" s="23">
        <f t="shared" si="17"/>
        <v>6703.3333333333348</v>
      </c>
      <c r="AE21" s="21">
        <v>20100</v>
      </c>
      <c r="AF21" s="22">
        <f t="shared" si="18"/>
        <v>6700</v>
      </c>
      <c r="AG21" s="22">
        <f t="shared" si="19"/>
        <v>6700</v>
      </c>
      <c r="AH21" s="23">
        <f t="shared" si="20"/>
        <v>6700</v>
      </c>
      <c r="AI21" s="21">
        <v>10090</v>
      </c>
      <c r="AJ21" s="22">
        <f t="shared" si="21"/>
        <v>3363.3333333333335</v>
      </c>
      <c r="AK21" s="22">
        <f t="shared" si="22"/>
        <v>3363.3333333333335</v>
      </c>
      <c r="AL21" s="23">
        <f t="shared" si="23"/>
        <v>3363.3333333333326</v>
      </c>
      <c r="AM21" s="21">
        <v>25080</v>
      </c>
      <c r="AN21" s="22">
        <f t="shared" si="24"/>
        <v>8360</v>
      </c>
      <c r="AO21" s="22">
        <f t="shared" si="25"/>
        <v>8360</v>
      </c>
      <c r="AP21" s="23">
        <f t="shared" si="26"/>
        <v>8360</v>
      </c>
      <c r="AQ21" s="21">
        <v>35080</v>
      </c>
      <c r="AR21" s="22">
        <f t="shared" si="27"/>
        <v>11693.333333333334</v>
      </c>
      <c r="AS21" s="22">
        <f t="shared" si="28"/>
        <v>11693.333333333334</v>
      </c>
      <c r="AT21" s="23">
        <f t="shared" si="29"/>
        <v>11693.33333333333</v>
      </c>
      <c r="AU21" s="21">
        <v>35060</v>
      </c>
      <c r="AV21" s="22">
        <f t="shared" si="30"/>
        <v>11686.666666666666</v>
      </c>
      <c r="AW21" s="22">
        <f t="shared" si="31"/>
        <v>11686.666666666666</v>
      </c>
      <c r="AX21" s="23">
        <f t="shared" si="32"/>
        <v>11686.66666666667</v>
      </c>
    </row>
    <row r="22" spans="1:51" ht="22.5" customHeight="1" x14ac:dyDescent="0.3">
      <c r="A22" s="17" t="s">
        <v>62</v>
      </c>
      <c r="B22" s="18">
        <f t="shared" si="2"/>
        <v>144350</v>
      </c>
      <c r="C22" s="19">
        <f t="shared" si="0"/>
        <v>153470.15</v>
      </c>
      <c r="D22" s="19">
        <v>32470</v>
      </c>
      <c r="E22" s="19"/>
      <c r="F22" s="19">
        <v>1317</v>
      </c>
      <c r="G22" s="19"/>
      <c r="H22" s="19">
        <v>7803.15</v>
      </c>
      <c r="I22" s="19">
        <v>153500</v>
      </c>
      <c r="J22" s="20">
        <f t="shared" si="1"/>
        <v>29.850000000005821</v>
      </c>
      <c r="K22" s="21">
        <v>24850</v>
      </c>
      <c r="L22" s="22">
        <f t="shared" si="3"/>
        <v>8283.3333333333339</v>
      </c>
      <c r="M22" s="22">
        <f t="shared" si="4"/>
        <v>8283.3333333333339</v>
      </c>
      <c r="N22" s="23">
        <f t="shared" si="5"/>
        <v>8283.3333333333303</v>
      </c>
      <c r="O22" s="21">
        <v>22750</v>
      </c>
      <c r="P22" s="22">
        <f t="shared" si="6"/>
        <v>7583.333333333333</v>
      </c>
      <c r="Q22" s="22">
        <f t="shared" si="7"/>
        <v>7583.333333333333</v>
      </c>
      <c r="R22" s="23">
        <f t="shared" si="8"/>
        <v>7583.3333333333348</v>
      </c>
      <c r="S22" s="21">
        <v>18850</v>
      </c>
      <c r="T22" s="22">
        <f t="shared" si="9"/>
        <v>6283.333333333333</v>
      </c>
      <c r="U22" s="22">
        <f t="shared" si="10"/>
        <v>6283.333333333333</v>
      </c>
      <c r="V22" s="23">
        <f t="shared" si="11"/>
        <v>6283.3333333333348</v>
      </c>
      <c r="W22" s="21">
        <v>14250</v>
      </c>
      <c r="X22" s="22">
        <f t="shared" si="12"/>
        <v>4750</v>
      </c>
      <c r="Y22" s="22">
        <f t="shared" si="13"/>
        <v>4750</v>
      </c>
      <c r="Z22" s="23">
        <f t="shared" si="14"/>
        <v>4750</v>
      </c>
      <c r="AA22" s="21">
        <v>4350</v>
      </c>
      <c r="AB22" s="22">
        <f t="shared" si="15"/>
        <v>1450</v>
      </c>
      <c r="AC22" s="22">
        <f t="shared" si="16"/>
        <v>1450</v>
      </c>
      <c r="AD22" s="23">
        <f t="shared" si="17"/>
        <v>1450</v>
      </c>
      <c r="AE22" s="21">
        <v>1750</v>
      </c>
      <c r="AF22" s="22">
        <f t="shared" si="18"/>
        <v>583.33333333333337</v>
      </c>
      <c r="AG22" s="22">
        <f t="shared" si="19"/>
        <v>583.33333333333337</v>
      </c>
      <c r="AH22" s="23">
        <f t="shared" si="20"/>
        <v>583.33333333333314</v>
      </c>
      <c r="AI22" s="21">
        <v>15250</v>
      </c>
      <c r="AJ22" s="22">
        <f t="shared" si="21"/>
        <v>5083.333333333333</v>
      </c>
      <c r="AK22" s="22">
        <f t="shared" si="22"/>
        <v>5083.333333333333</v>
      </c>
      <c r="AL22" s="23">
        <f t="shared" si="23"/>
        <v>5083.3333333333348</v>
      </c>
      <c r="AM22" s="21">
        <v>21300</v>
      </c>
      <c r="AN22" s="22">
        <f t="shared" si="24"/>
        <v>7100</v>
      </c>
      <c r="AO22" s="22">
        <f t="shared" si="25"/>
        <v>7100</v>
      </c>
      <c r="AP22" s="23">
        <f t="shared" si="26"/>
        <v>7100</v>
      </c>
      <c r="AQ22" s="21">
        <v>10500</v>
      </c>
      <c r="AR22" s="22">
        <f t="shared" si="27"/>
        <v>3500</v>
      </c>
      <c r="AS22" s="22">
        <f t="shared" si="28"/>
        <v>3500</v>
      </c>
      <c r="AT22" s="23">
        <f t="shared" si="29"/>
        <v>3500</v>
      </c>
      <c r="AU22" s="21">
        <v>10500</v>
      </c>
      <c r="AV22" s="22">
        <f t="shared" si="30"/>
        <v>3500</v>
      </c>
      <c r="AW22" s="22">
        <f t="shared" si="31"/>
        <v>3500</v>
      </c>
      <c r="AX22" s="23">
        <f t="shared" si="32"/>
        <v>3500</v>
      </c>
    </row>
    <row r="23" spans="1:51" ht="22.5" customHeight="1" x14ac:dyDescent="0.3">
      <c r="A23" s="17" t="s">
        <v>65</v>
      </c>
      <c r="B23" s="18">
        <f t="shared" si="2"/>
        <v>54880</v>
      </c>
      <c r="C23" s="19">
        <f t="shared" si="0"/>
        <v>60996.146999999997</v>
      </c>
      <c r="D23" s="19">
        <v>15000</v>
      </c>
      <c r="E23" s="19"/>
      <c r="F23" s="19">
        <v>4176.4530000000004</v>
      </c>
      <c r="G23" s="19"/>
      <c r="H23" s="19">
        <v>1939.694</v>
      </c>
      <c r="I23" s="19">
        <v>61000</v>
      </c>
      <c r="J23" s="20">
        <f t="shared" si="1"/>
        <v>3.853000000002794</v>
      </c>
      <c r="K23" s="21">
        <v>12000</v>
      </c>
      <c r="L23" s="22">
        <f t="shared" si="3"/>
        <v>4000</v>
      </c>
      <c r="M23" s="22">
        <f t="shared" si="4"/>
        <v>4000</v>
      </c>
      <c r="N23" s="23">
        <f t="shared" si="5"/>
        <v>4000</v>
      </c>
      <c r="O23" s="21">
        <v>11879.999999999998</v>
      </c>
      <c r="P23" s="22">
        <f t="shared" si="6"/>
        <v>3959.9999999999995</v>
      </c>
      <c r="Q23" s="22">
        <f t="shared" si="7"/>
        <v>3959.9999999999995</v>
      </c>
      <c r="R23" s="23">
        <f t="shared" si="8"/>
        <v>3959.9999999999986</v>
      </c>
      <c r="S23" s="21">
        <v>10000</v>
      </c>
      <c r="T23" s="22">
        <f t="shared" si="9"/>
        <v>3333.3333333333335</v>
      </c>
      <c r="U23" s="22">
        <f t="shared" si="10"/>
        <v>3333.3333333333335</v>
      </c>
      <c r="V23" s="23">
        <f t="shared" si="11"/>
        <v>3333.3333333333326</v>
      </c>
      <c r="W23" s="21">
        <v>10000</v>
      </c>
      <c r="X23" s="22">
        <f t="shared" si="12"/>
        <v>3333.3333333333335</v>
      </c>
      <c r="Y23" s="22">
        <f t="shared" si="13"/>
        <v>3333.3333333333335</v>
      </c>
      <c r="Z23" s="23">
        <f t="shared" si="14"/>
        <v>3333.3333333333326</v>
      </c>
      <c r="AA23" s="21">
        <v>3000</v>
      </c>
      <c r="AB23" s="22">
        <f t="shared" si="15"/>
        <v>1000</v>
      </c>
      <c r="AC23" s="22">
        <f t="shared" si="16"/>
        <v>1000</v>
      </c>
      <c r="AD23" s="23">
        <f t="shared" si="17"/>
        <v>1000</v>
      </c>
      <c r="AE23" s="21">
        <v>3000</v>
      </c>
      <c r="AF23" s="22">
        <f t="shared" si="18"/>
        <v>1000</v>
      </c>
      <c r="AG23" s="22">
        <f t="shared" si="19"/>
        <v>1000</v>
      </c>
      <c r="AH23" s="23">
        <f t="shared" si="20"/>
        <v>1000</v>
      </c>
      <c r="AI23" s="21">
        <v>3000</v>
      </c>
      <c r="AJ23" s="22">
        <f t="shared" si="21"/>
        <v>1000</v>
      </c>
      <c r="AK23" s="22">
        <f t="shared" si="22"/>
        <v>1000</v>
      </c>
      <c r="AL23" s="23">
        <f t="shared" si="23"/>
        <v>1000</v>
      </c>
      <c r="AM23" s="21">
        <v>2000</v>
      </c>
      <c r="AN23" s="22">
        <f t="shared" si="24"/>
        <v>666.66666666666663</v>
      </c>
      <c r="AO23" s="22">
        <f t="shared" si="25"/>
        <v>666.66666666666663</v>
      </c>
      <c r="AP23" s="23">
        <f t="shared" si="26"/>
        <v>666.66666666666686</v>
      </c>
      <c r="AQ23" s="21">
        <v>0</v>
      </c>
      <c r="AR23" s="22">
        <f t="shared" si="27"/>
        <v>0</v>
      </c>
      <c r="AS23" s="22">
        <f t="shared" si="28"/>
        <v>0</v>
      </c>
      <c r="AT23" s="23">
        <f t="shared" si="29"/>
        <v>0</v>
      </c>
      <c r="AU23" s="21">
        <v>0</v>
      </c>
      <c r="AV23" s="22">
        <f t="shared" si="30"/>
        <v>0</v>
      </c>
      <c r="AW23" s="22">
        <f t="shared" si="31"/>
        <v>0</v>
      </c>
      <c r="AX23" s="23">
        <f t="shared" si="32"/>
        <v>0</v>
      </c>
    </row>
    <row r="24" spans="1:51" s="16" customFormat="1" ht="22.5" customHeight="1" x14ac:dyDescent="0.3">
      <c r="A24" s="24" t="s">
        <v>67</v>
      </c>
      <c r="B24" s="18">
        <f t="shared" si="2"/>
        <v>0</v>
      </c>
      <c r="C24" s="19">
        <f t="shared" si="0"/>
        <v>0</v>
      </c>
      <c r="D24" s="19"/>
      <c r="E24" s="19"/>
      <c r="F24" s="19"/>
      <c r="G24" s="19"/>
      <c r="H24" s="19"/>
      <c r="I24" s="19">
        <v>0</v>
      </c>
      <c r="J24" s="20">
        <f t="shared" si="1"/>
        <v>0</v>
      </c>
      <c r="K24" s="25">
        <v>0</v>
      </c>
      <c r="L24" s="26">
        <f t="shared" si="3"/>
        <v>0</v>
      </c>
      <c r="M24" s="26">
        <f t="shared" si="4"/>
        <v>0</v>
      </c>
      <c r="N24" s="27">
        <f t="shared" si="5"/>
        <v>0</v>
      </c>
      <c r="O24" s="25">
        <v>0</v>
      </c>
      <c r="P24" s="26">
        <f t="shared" si="6"/>
        <v>0</v>
      </c>
      <c r="Q24" s="26">
        <f t="shared" si="7"/>
        <v>0</v>
      </c>
      <c r="R24" s="27">
        <f t="shared" si="8"/>
        <v>0</v>
      </c>
      <c r="S24" s="25">
        <v>0</v>
      </c>
      <c r="T24" s="26">
        <f t="shared" si="9"/>
        <v>0</v>
      </c>
      <c r="U24" s="26">
        <f t="shared" si="10"/>
        <v>0</v>
      </c>
      <c r="V24" s="27">
        <f t="shared" si="11"/>
        <v>0</v>
      </c>
      <c r="W24" s="25">
        <v>0</v>
      </c>
      <c r="X24" s="26">
        <f t="shared" si="12"/>
        <v>0</v>
      </c>
      <c r="Y24" s="26">
        <f t="shared" si="13"/>
        <v>0</v>
      </c>
      <c r="Z24" s="27">
        <f t="shared" si="14"/>
        <v>0</v>
      </c>
      <c r="AA24" s="25">
        <v>0</v>
      </c>
      <c r="AB24" s="26">
        <f t="shared" si="15"/>
        <v>0</v>
      </c>
      <c r="AC24" s="26">
        <f t="shared" si="16"/>
        <v>0</v>
      </c>
      <c r="AD24" s="27">
        <f t="shared" si="17"/>
        <v>0</v>
      </c>
      <c r="AE24" s="25">
        <v>0</v>
      </c>
      <c r="AF24" s="26">
        <f t="shared" si="18"/>
        <v>0</v>
      </c>
      <c r="AG24" s="26">
        <f t="shared" si="19"/>
        <v>0</v>
      </c>
      <c r="AH24" s="27">
        <f t="shared" si="20"/>
        <v>0</v>
      </c>
      <c r="AI24" s="25">
        <v>0</v>
      </c>
      <c r="AJ24" s="26">
        <f t="shared" si="21"/>
        <v>0</v>
      </c>
      <c r="AK24" s="26">
        <f t="shared" si="22"/>
        <v>0</v>
      </c>
      <c r="AL24" s="27">
        <f t="shared" si="23"/>
        <v>0</v>
      </c>
      <c r="AM24" s="25">
        <v>0</v>
      </c>
      <c r="AN24" s="26">
        <f t="shared" si="24"/>
        <v>0</v>
      </c>
      <c r="AO24" s="26">
        <f t="shared" si="25"/>
        <v>0</v>
      </c>
      <c r="AP24" s="27">
        <f t="shared" si="26"/>
        <v>0</v>
      </c>
      <c r="AQ24" s="25">
        <v>0</v>
      </c>
      <c r="AR24" s="22">
        <f t="shared" si="27"/>
        <v>0</v>
      </c>
      <c r="AS24" s="22">
        <f t="shared" si="28"/>
        <v>0</v>
      </c>
      <c r="AT24" s="23">
        <f t="shared" si="29"/>
        <v>0</v>
      </c>
      <c r="AU24" s="25">
        <v>0</v>
      </c>
      <c r="AV24" s="22">
        <f t="shared" si="30"/>
        <v>0</v>
      </c>
      <c r="AW24" s="22">
        <f t="shared" si="31"/>
        <v>0</v>
      </c>
      <c r="AX24" s="23">
        <f t="shared" si="32"/>
        <v>0</v>
      </c>
      <c r="AY24" s="1"/>
    </row>
    <row r="25" spans="1:51" ht="22.5" customHeight="1" x14ac:dyDescent="0.3">
      <c r="A25" s="17" t="s">
        <v>68</v>
      </c>
      <c r="B25" s="18">
        <f t="shared" si="2"/>
        <v>16450</v>
      </c>
      <c r="C25" s="19">
        <f t="shared" si="0"/>
        <v>17996</v>
      </c>
      <c r="D25" s="19">
        <v>13100</v>
      </c>
      <c r="E25" s="19"/>
      <c r="F25" s="19">
        <v>1082</v>
      </c>
      <c r="G25" s="19"/>
      <c r="H25" s="19">
        <v>464</v>
      </c>
      <c r="I25" s="19">
        <v>18000.000000000004</v>
      </c>
      <c r="J25" s="20">
        <f t="shared" si="1"/>
        <v>4.000000000003638</v>
      </c>
      <c r="K25" s="21">
        <v>640</v>
      </c>
      <c r="L25" s="22">
        <f t="shared" si="3"/>
        <v>213.33333333333334</v>
      </c>
      <c r="M25" s="22">
        <f t="shared" si="4"/>
        <v>213.33333333333334</v>
      </c>
      <c r="N25" s="23">
        <f t="shared" si="5"/>
        <v>213.33333333333329</v>
      </c>
      <c r="O25" s="21">
        <v>3700</v>
      </c>
      <c r="P25" s="22">
        <f t="shared" si="6"/>
        <v>1233.3333333333333</v>
      </c>
      <c r="Q25" s="22">
        <f t="shared" si="7"/>
        <v>1233.3333333333333</v>
      </c>
      <c r="R25" s="23">
        <f t="shared" si="8"/>
        <v>1233.3333333333337</v>
      </c>
      <c r="S25" s="21">
        <v>3300</v>
      </c>
      <c r="T25" s="22">
        <f t="shared" si="9"/>
        <v>1100</v>
      </c>
      <c r="U25" s="22">
        <f t="shared" si="10"/>
        <v>1100</v>
      </c>
      <c r="V25" s="23">
        <f t="shared" si="11"/>
        <v>1100</v>
      </c>
      <c r="W25" s="21">
        <v>1000</v>
      </c>
      <c r="X25" s="22">
        <f t="shared" si="12"/>
        <v>333.33333333333331</v>
      </c>
      <c r="Y25" s="22">
        <f t="shared" si="13"/>
        <v>333.33333333333331</v>
      </c>
      <c r="Z25" s="23">
        <f t="shared" si="14"/>
        <v>333.33333333333343</v>
      </c>
      <c r="AA25" s="21">
        <v>1230</v>
      </c>
      <c r="AB25" s="22">
        <f t="shared" si="15"/>
        <v>410</v>
      </c>
      <c r="AC25" s="22">
        <f t="shared" si="16"/>
        <v>410</v>
      </c>
      <c r="AD25" s="23">
        <f t="shared" si="17"/>
        <v>410</v>
      </c>
      <c r="AE25" s="21">
        <v>1350</v>
      </c>
      <c r="AF25" s="22">
        <f t="shared" si="18"/>
        <v>450</v>
      </c>
      <c r="AG25" s="22">
        <f t="shared" si="19"/>
        <v>450</v>
      </c>
      <c r="AH25" s="23">
        <f t="shared" si="20"/>
        <v>450</v>
      </c>
      <c r="AI25" s="21">
        <v>2230</v>
      </c>
      <c r="AJ25" s="22">
        <f t="shared" si="21"/>
        <v>743.33333333333337</v>
      </c>
      <c r="AK25" s="22">
        <f t="shared" si="22"/>
        <v>743.33333333333337</v>
      </c>
      <c r="AL25" s="23">
        <f t="shared" si="23"/>
        <v>743.33333333333314</v>
      </c>
      <c r="AM25" s="21">
        <v>1350</v>
      </c>
      <c r="AN25" s="22">
        <f t="shared" si="24"/>
        <v>450</v>
      </c>
      <c r="AO25" s="22">
        <f t="shared" si="25"/>
        <v>450</v>
      </c>
      <c r="AP25" s="23">
        <f t="shared" si="26"/>
        <v>450</v>
      </c>
      <c r="AQ25" s="21">
        <v>1300</v>
      </c>
      <c r="AR25" s="22">
        <f t="shared" si="27"/>
        <v>433.33333333333331</v>
      </c>
      <c r="AS25" s="22">
        <f t="shared" si="28"/>
        <v>433.33333333333331</v>
      </c>
      <c r="AT25" s="23">
        <f t="shared" si="29"/>
        <v>433.33333333333343</v>
      </c>
      <c r="AU25" s="21">
        <v>350</v>
      </c>
      <c r="AV25" s="22">
        <f t="shared" si="30"/>
        <v>116.66666666666667</v>
      </c>
      <c r="AW25" s="22">
        <f t="shared" si="31"/>
        <v>116.66666666666667</v>
      </c>
      <c r="AX25" s="23">
        <f t="shared" si="32"/>
        <v>116.66666666666664</v>
      </c>
    </row>
    <row r="26" spans="1:51" ht="22.5" customHeight="1" x14ac:dyDescent="0.3">
      <c r="A26" s="17" t="s">
        <v>69</v>
      </c>
      <c r="B26" s="18">
        <f t="shared" si="2"/>
        <v>70500</v>
      </c>
      <c r="C26" s="19">
        <f t="shared" si="0"/>
        <v>76000</v>
      </c>
      <c r="D26" s="19">
        <v>12900</v>
      </c>
      <c r="E26" s="19"/>
      <c r="F26" s="19">
        <v>829</v>
      </c>
      <c r="G26" s="19"/>
      <c r="H26" s="19">
        <v>4671</v>
      </c>
      <c r="I26" s="19">
        <v>76000.000000000015</v>
      </c>
      <c r="J26" s="20">
        <f t="shared" si="1"/>
        <v>0</v>
      </c>
      <c r="K26" s="21">
        <v>6350</v>
      </c>
      <c r="L26" s="22">
        <f t="shared" si="3"/>
        <v>2116.6666666666665</v>
      </c>
      <c r="M26" s="22">
        <f t="shared" si="4"/>
        <v>2116.6666666666665</v>
      </c>
      <c r="N26" s="23">
        <f t="shared" si="5"/>
        <v>2116.6666666666674</v>
      </c>
      <c r="O26" s="21">
        <v>10250</v>
      </c>
      <c r="P26" s="22">
        <f t="shared" si="6"/>
        <v>3416.6666666666665</v>
      </c>
      <c r="Q26" s="22">
        <f t="shared" si="7"/>
        <v>3416.6666666666665</v>
      </c>
      <c r="R26" s="23">
        <f t="shared" si="8"/>
        <v>3416.6666666666674</v>
      </c>
      <c r="S26" s="21">
        <v>7250</v>
      </c>
      <c r="T26" s="22">
        <f t="shared" si="9"/>
        <v>2416.6666666666665</v>
      </c>
      <c r="U26" s="22">
        <f t="shared" si="10"/>
        <v>2416.6666666666665</v>
      </c>
      <c r="V26" s="23">
        <f t="shared" si="11"/>
        <v>2416.6666666666674</v>
      </c>
      <c r="W26" s="21">
        <v>8050.0000000000009</v>
      </c>
      <c r="X26" s="22">
        <f t="shared" si="12"/>
        <v>2683.3333333333335</v>
      </c>
      <c r="Y26" s="22">
        <f t="shared" si="13"/>
        <v>2683.3333333333335</v>
      </c>
      <c r="Z26" s="23">
        <f t="shared" si="14"/>
        <v>2683.3333333333344</v>
      </c>
      <c r="AA26" s="21">
        <v>6250</v>
      </c>
      <c r="AB26" s="22">
        <f t="shared" si="15"/>
        <v>2083.3333333333335</v>
      </c>
      <c r="AC26" s="22">
        <f t="shared" si="16"/>
        <v>2083.3333333333335</v>
      </c>
      <c r="AD26" s="23">
        <f t="shared" si="17"/>
        <v>2083.3333333333326</v>
      </c>
      <c r="AE26" s="21">
        <v>7350.0000000000009</v>
      </c>
      <c r="AF26" s="22">
        <f t="shared" si="18"/>
        <v>2450.0000000000005</v>
      </c>
      <c r="AG26" s="22">
        <f t="shared" si="19"/>
        <v>2450.0000000000005</v>
      </c>
      <c r="AH26" s="23">
        <f t="shared" si="20"/>
        <v>2449.9999999999995</v>
      </c>
      <c r="AI26" s="21">
        <v>8650</v>
      </c>
      <c r="AJ26" s="22">
        <f t="shared" si="21"/>
        <v>2883.3333333333335</v>
      </c>
      <c r="AK26" s="22">
        <f t="shared" si="22"/>
        <v>2883.3333333333335</v>
      </c>
      <c r="AL26" s="23">
        <f t="shared" si="23"/>
        <v>2883.3333333333326</v>
      </c>
      <c r="AM26" s="21">
        <v>7300.0000000000009</v>
      </c>
      <c r="AN26" s="22">
        <f t="shared" si="24"/>
        <v>2433.3333333333335</v>
      </c>
      <c r="AO26" s="22">
        <f t="shared" si="25"/>
        <v>2433.3333333333335</v>
      </c>
      <c r="AP26" s="23">
        <f t="shared" si="26"/>
        <v>2433.3333333333344</v>
      </c>
      <c r="AQ26" s="21">
        <v>6650</v>
      </c>
      <c r="AR26" s="22">
        <f t="shared" si="27"/>
        <v>2216.6666666666665</v>
      </c>
      <c r="AS26" s="22">
        <f t="shared" si="28"/>
        <v>2216.6666666666665</v>
      </c>
      <c r="AT26" s="23">
        <f t="shared" si="29"/>
        <v>2216.6666666666674</v>
      </c>
      <c r="AU26" s="21">
        <v>2400</v>
      </c>
      <c r="AV26" s="22">
        <f t="shared" si="30"/>
        <v>800</v>
      </c>
      <c r="AW26" s="22">
        <f t="shared" si="31"/>
        <v>800</v>
      </c>
      <c r="AX26" s="23">
        <f t="shared" si="32"/>
        <v>800</v>
      </c>
    </row>
    <row r="27" spans="1:51" ht="22.5" customHeight="1" x14ac:dyDescent="0.3">
      <c r="A27" s="17" t="s">
        <v>70</v>
      </c>
      <c r="B27" s="18">
        <f t="shared" si="2"/>
        <v>165460</v>
      </c>
      <c r="C27" s="19">
        <f t="shared" si="0"/>
        <v>178003</v>
      </c>
      <c r="D27" s="19">
        <v>20870</v>
      </c>
      <c r="E27" s="19"/>
      <c r="F27" s="19">
        <v>625</v>
      </c>
      <c r="G27" s="19"/>
      <c r="H27" s="19">
        <v>11918</v>
      </c>
      <c r="I27" s="19">
        <v>178000</v>
      </c>
      <c r="J27" s="20">
        <f t="shared" si="1"/>
        <v>-3</v>
      </c>
      <c r="K27" s="21">
        <v>25000</v>
      </c>
      <c r="L27" s="22">
        <f t="shared" si="3"/>
        <v>8333.3333333333339</v>
      </c>
      <c r="M27" s="22">
        <f t="shared" si="4"/>
        <v>8333.3333333333339</v>
      </c>
      <c r="N27" s="23">
        <f t="shared" si="5"/>
        <v>8333.3333333333303</v>
      </c>
      <c r="O27" s="21">
        <v>35000</v>
      </c>
      <c r="P27" s="22">
        <f t="shared" si="6"/>
        <v>11666.666666666666</v>
      </c>
      <c r="Q27" s="22">
        <f t="shared" si="7"/>
        <v>11666.666666666666</v>
      </c>
      <c r="R27" s="23">
        <f t="shared" si="8"/>
        <v>11666.66666666667</v>
      </c>
      <c r="S27" s="21">
        <v>21000</v>
      </c>
      <c r="T27" s="22">
        <f t="shared" si="9"/>
        <v>7000</v>
      </c>
      <c r="U27" s="22">
        <f t="shared" si="10"/>
        <v>7000</v>
      </c>
      <c r="V27" s="23">
        <f t="shared" si="11"/>
        <v>7000</v>
      </c>
      <c r="W27" s="21">
        <v>4000</v>
      </c>
      <c r="X27" s="22">
        <f t="shared" si="12"/>
        <v>1333.3333333333333</v>
      </c>
      <c r="Y27" s="22">
        <f t="shared" si="13"/>
        <v>1333.3333333333333</v>
      </c>
      <c r="Z27" s="23">
        <f t="shared" si="14"/>
        <v>1333.3333333333337</v>
      </c>
      <c r="AA27" s="21">
        <v>2000</v>
      </c>
      <c r="AB27" s="22">
        <f t="shared" si="15"/>
        <v>666.66666666666663</v>
      </c>
      <c r="AC27" s="22">
        <f t="shared" si="16"/>
        <v>666.66666666666663</v>
      </c>
      <c r="AD27" s="23">
        <f t="shared" si="17"/>
        <v>666.66666666666686</v>
      </c>
      <c r="AE27" s="21">
        <v>20000</v>
      </c>
      <c r="AF27" s="22">
        <f t="shared" si="18"/>
        <v>6666.666666666667</v>
      </c>
      <c r="AG27" s="22">
        <f t="shared" si="19"/>
        <v>6666.666666666667</v>
      </c>
      <c r="AH27" s="23">
        <f t="shared" si="20"/>
        <v>6666.6666666666652</v>
      </c>
      <c r="AI27" s="21">
        <v>21000</v>
      </c>
      <c r="AJ27" s="22">
        <f t="shared" si="21"/>
        <v>7000</v>
      </c>
      <c r="AK27" s="22">
        <f t="shared" si="22"/>
        <v>7000</v>
      </c>
      <c r="AL27" s="23">
        <f t="shared" si="23"/>
        <v>7000</v>
      </c>
      <c r="AM27" s="21">
        <v>21000</v>
      </c>
      <c r="AN27" s="22">
        <f t="shared" si="24"/>
        <v>7000</v>
      </c>
      <c r="AO27" s="22">
        <f t="shared" si="25"/>
        <v>7000</v>
      </c>
      <c r="AP27" s="23">
        <f t="shared" si="26"/>
        <v>7000</v>
      </c>
      <c r="AQ27" s="21">
        <v>16460</v>
      </c>
      <c r="AR27" s="22">
        <f t="shared" si="27"/>
        <v>5486.666666666667</v>
      </c>
      <c r="AS27" s="22">
        <f t="shared" si="28"/>
        <v>5486.666666666667</v>
      </c>
      <c r="AT27" s="23">
        <f t="shared" si="29"/>
        <v>5486.6666666666652</v>
      </c>
      <c r="AU27" s="21">
        <v>0</v>
      </c>
      <c r="AV27" s="22">
        <f t="shared" si="30"/>
        <v>0</v>
      </c>
      <c r="AW27" s="22">
        <f t="shared" si="31"/>
        <v>0</v>
      </c>
      <c r="AX27" s="23">
        <f t="shared" si="32"/>
        <v>0</v>
      </c>
    </row>
    <row r="28" spans="1:51" s="16" customFormat="1" ht="22.5" customHeight="1" x14ac:dyDescent="0.3">
      <c r="A28" s="24" t="s">
        <v>71</v>
      </c>
      <c r="B28" s="18">
        <f t="shared" si="2"/>
        <v>0</v>
      </c>
      <c r="C28" s="19">
        <f t="shared" si="0"/>
        <v>0</v>
      </c>
      <c r="D28" s="19"/>
      <c r="E28" s="19"/>
      <c r="F28" s="19"/>
      <c r="G28" s="19"/>
      <c r="H28" s="19"/>
      <c r="I28" s="19">
        <v>0</v>
      </c>
      <c r="J28" s="20">
        <f t="shared" si="1"/>
        <v>0</v>
      </c>
      <c r="K28" s="25">
        <v>0</v>
      </c>
      <c r="L28" s="26">
        <f t="shared" si="3"/>
        <v>0</v>
      </c>
      <c r="M28" s="26">
        <f t="shared" si="4"/>
        <v>0</v>
      </c>
      <c r="N28" s="27">
        <f t="shared" si="5"/>
        <v>0</v>
      </c>
      <c r="O28" s="25">
        <v>0</v>
      </c>
      <c r="P28" s="26">
        <f t="shared" si="6"/>
        <v>0</v>
      </c>
      <c r="Q28" s="26">
        <f t="shared" si="7"/>
        <v>0</v>
      </c>
      <c r="R28" s="27">
        <f t="shared" si="8"/>
        <v>0</v>
      </c>
      <c r="S28" s="25">
        <v>0</v>
      </c>
      <c r="T28" s="26">
        <f t="shared" si="9"/>
        <v>0</v>
      </c>
      <c r="U28" s="26">
        <f t="shared" si="10"/>
        <v>0</v>
      </c>
      <c r="V28" s="27">
        <f t="shared" si="11"/>
        <v>0</v>
      </c>
      <c r="W28" s="25">
        <v>0</v>
      </c>
      <c r="X28" s="26">
        <f t="shared" si="12"/>
        <v>0</v>
      </c>
      <c r="Y28" s="26">
        <f t="shared" si="13"/>
        <v>0</v>
      </c>
      <c r="Z28" s="27">
        <f t="shared" si="14"/>
        <v>0</v>
      </c>
      <c r="AA28" s="25">
        <v>0</v>
      </c>
      <c r="AB28" s="26">
        <f t="shared" si="15"/>
        <v>0</v>
      </c>
      <c r="AC28" s="26">
        <f t="shared" si="16"/>
        <v>0</v>
      </c>
      <c r="AD28" s="27">
        <f t="shared" si="17"/>
        <v>0</v>
      </c>
      <c r="AE28" s="25">
        <v>0</v>
      </c>
      <c r="AF28" s="26">
        <f t="shared" si="18"/>
        <v>0</v>
      </c>
      <c r="AG28" s="26">
        <f t="shared" si="19"/>
        <v>0</v>
      </c>
      <c r="AH28" s="27">
        <f t="shared" si="20"/>
        <v>0</v>
      </c>
      <c r="AI28" s="25">
        <v>0</v>
      </c>
      <c r="AJ28" s="26">
        <f t="shared" si="21"/>
        <v>0</v>
      </c>
      <c r="AK28" s="26">
        <f t="shared" si="22"/>
        <v>0</v>
      </c>
      <c r="AL28" s="27">
        <f t="shared" si="23"/>
        <v>0</v>
      </c>
      <c r="AM28" s="25">
        <v>0</v>
      </c>
      <c r="AN28" s="26">
        <f t="shared" si="24"/>
        <v>0</v>
      </c>
      <c r="AO28" s="26">
        <f t="shared" si="25"/>
        <v>0</v>
      </c>
      <c r="AP28" s="27">
        <f t="shared" si="26"/>
        <v>0</v>
      </c>
      <c r="AQ28" s="25">
        <v>0</v>
      </c>
      <c r="AR28" s="22">
        <f t="shared" si="27"/>
        <v>0</v>
      </c>
      <c r="AS28" s="22">
        <f t="shared" si="28"/>
        <v>0</v>
      </c>
      <c r="AT28" s="23">
        <f t="shared" si="29"/>
        <v>0</v>
      </c>
      <c r="AU28" s="25">
        <v>0</v>
      </c>
      <c r="AV28" s="22">
        <f t="shared" si="30"/>
        <v>0</v>
      </c>
      <c r="AW28" s="22">
        <f t="shared" si="31"/>
        <v>0</v>
      </c>
      <c r="AX28" s="23">
        <f t="shared" si="32"/>
        <v>0</v>
      </c>
      <c r="AY28" s="1"/>
    </row>
    <row r="29" spans="1:51" ht="22.5" customHeight="1" x14ac:dyDescent="0.3">
      <c r="A29" s="17" t="s">
        <v>69</v>
      </c>
      <c r="B29" s="18">
        <f t="shared" si="2"/>
        <v>84180</v>
      </c>
      <c r="C29" s="19">
        <f t="shared" si="0"/>
        <v>86334.3</v>
      </c>
      <c r="D29" s="19">
        <v>10890</v>
      </c>
      <c r="E29" s="19"/>
      <c r="F29" s="19">
        <v>1140.5999999999999</v>
      </c>
      <c r="G29" s="19"/>
      <c r="H29" s="19">
        <v>1013.7</v>
      </c>
      <c r="I29" s="19">
        <v>87499.999999999985</v>
      </c>
      <c r="J29" s="20">
        <f t="shared" si="1"/>
        <v>1165.6999999999825</v>
      </c>
      <c r="K29" s="21">
        <v>8440</v>
      </c>
      <c r="L29" s="22">
        <f t="shared" si="3"/>
        <v>2813.3333333333335</v>
      </c>
      <c r="M29" s="22">
        <f t="shared" si="4"/>
        <v>2813.3333333333335</v>
      </c>
      <c r="N29" s="23">
        <f t="shared" si="5"/>
        <v>2813.3333333333326</v>
      </c>
      <c r="O29" s="21">
        <v>11120.000000000002</v>
      </c>
      <c r="P29" s="22">
        <f t="shared" si="6"/>
        <v>3706.6666666666674</v>
      </c>
      <c r="Q29" s="22">
        <f t="shared" si="7"/>
        <v>3706.6666666666674</v>
      </c>
      <c r="R29" s="23">
        <f t="shared" si="8"/>
        <v>3706.6666666666665</v>
      </c>
      <c r="S29" s="21">
        <v>11140</v>
      </c>
      <c r="T29" s="22">
        <f t="shared" si="9"/>
        <v>3713.3333333333335</v>
      </c>
      <c r="U29" s="22">
        <f t="shared" si="10"/>
        <v>3713.3333333333335</v>
      </c>
      <c r="V29" s="23">
        <f t="shared" si="11"/>
        <v>3713.3333333333326</v>
      </c>
      <c r="W29" s="21">
        <v>11120.000000000002</v>
      </c>
      <c r="X29" s="22">
        <f t="shared" si="12"/>
        <v>3706.6666666666674</v>
      </c>
      <c r="Y29" s="22">
        <f t="shared" si="13"/>
        <v>3706.6666666666674</v>
      </c>
      <c r="Z29" s="23">
        <f t="shared" si="14"/>
        <v>3706.6666666666665</v>
      </c>
      <c r="AA29" s="21">
        <v>620</v>
      </c>
      <c r="AB29" s="22">
        <f t="shared" si="15"/>
        <v>206.66666666666666</v>
      </c>
      <c r="AC29" s="22">
        <f t="shared" si="16"/>
        <v>206.66666666666666</v>
      </c>
      <c r="AD29" s="23">
        <f t="shared" si="17"/>
        <v>206.66666666666671</v>
      </c>
      <c r="AE29" s="21">
        <v>620</v>
      </c>
      <c r="AF29" s="22">
        <f t="shared" si="18"/>
        <v>206.66666666666666</v>
      </c>
      <c r="AG29" s="22">
        <f t="shared" si="19"/>
        <v>206.66666666666666</v>
      </c>
      <c r="AH29" s="23">
        <f t="shared" si="20"/>
        <v>206.66666666666671</v>
      </c>
      <c r="AI29" s="21">
        <v>12620</v>
      </c>
      <c r="AJ29" s="22">
        <f t="shared" si="21"/>
        <v>4206.666666666667</v>
      </c>
      <c r="AK29" s="22">
        <f t="shared" si="22"/>
        <v>4206.666666666667</v>
      </c>
      <c r="AL29" s="23">
        <f t="shared" si="23"/>
        <v>4206.6666666666652</v>
      </c>
      <c r="AM29" s="21">
        <v>12620</v>
      </c>
      <c r="AN29" s="22">
        <f t="shared" si="24"/>
        <v>4206.666666666667</v>
      </c>
      <c r="AO29" s="22">
        <f t="shared" si="25"/>
        <v>4206.666666666667</v>
      </c>
      <c r="AP29" s="23">
        <f t="shared" si="26"/>
        <v>4206.6666666666652</v>
      </c>
      <c r="AQ29" s="21">
        <v>11680</v>
      </c>
      <c r="AR29" s="22">
        <f t="shared" si="27"/>
        <v>3893.3333333333335</v>
      </c>
      <c r="AS29" s="22">
        <f t="shared" si="28"/>
        <v>3893.3333333333335</v>
      </c>
      <c r="AT29" s="23">
        <f t="shared" si="29"/>
        <v>3893.3333333333326</v>
      </c>
      <c r="AU29" s="21">
        <v>4200</v>
      </c>
      <c r="AV29" s="22">
        <f t="shared" si="30"/>
        <v>1400</v>
      </c>
      <c r="AW29" s="22">
        <f t="shared" si="31"/>
        <v>1400</v>
      </c>
      <c r="AX29" s="23">
        <f t="shared" si="32"/>
        <v>1400</v>
      </c>
    </row>
    <row r="30" spans="1:51" s="16" customFormat="1" ht="22.5" customHeight="1" x14ac:dyDescent="0.3">
      <c r="A30" s="24" t="s">
        <v>72</v>
      </c>
      <c r="B30" s="18">
        <f t="shared" si="2"/>
        <v>0</v>
      </c>
      <c r="C30" s="19">
        <f t="shared" si="0"/>
        <v>0</v>
      </c>
      <c r="D30" s="19"/>
      <c r="E30" s="19"/>
      <c r="F30" s="19"/>
      <c r="G30" s="19"/>
      <c r="H30" s="19"/>
      <c r="I30" s="19">
        <v>0</v>
      </c>
      <c r="J30" s="20">
        <f t="shared" si="1"/>
        <v>0</v>
      </c>
      <c r="K30" s="25">
        <v>0</v>
      </c>
      <c r="L30" s="26">
        <f t="shared" si="3"/>
        <v>0</v>
      </c>
      <c r="M30" s="26">
        <f t="shared" si="4"/>
        <v>0</v>
      </c>
      <c r="N30" s="27">
        <f t="shared" si="5"/>
        <v>0</v>
      </c>
      <c r="O30" s="25">
        <v>0</v>
      </c>
      <c r="P30" s="26">
        <f t="shared" si="6"/>
        <v>0</v>
      </c>
      <c r="Q30" s="26">
        <f t="shared" si="7"/>
        <v>0</v>
      </c>
      <c r="R30" s="27">
        <f t="shared" si="8"/>
        <v>0</v>
      </c>
      <c r="S30" s="25">
        <v>0</v>
      </c>
      <c r="T30" s="26">
        <f t="shared" si="9"/>
        <v>0</v>
      </c>
      <c r="U30" s="26">
        <f t="shared" si="10"/>
        <v>0</v>
      </c>
      <c r="V30" s="27">
        <f t="shared" si="11"/>
        <v>0</v>
      </c>
      <c r="W30" s="25">
        <v>0</v>
      </c>
      <c r="X30" s="26">
        <f t="shared" si="12"/>
        <v>0</v>
      </c>
      <c r="Y30" s="26">
        <f t="shared" si="13"/>
        <v>0</v>
      </c>
      <c r="Z30" s="27">
        <f t="shared" si="14"/>
        <v>0</v>
      </c>
      <c r="AA30" s="25">
        <v>0</v>
      </c>
      <c r="AB30" s="26">
        <f t="shared" si="15"/>
        <v>0</v>
      </c>
      <c r="AC30" s="26">
        <f t="shared" si="16"/>
        <v>0</v>
      </c>
      <c r="AD30" s="27">
        <f t="shared" si="17"/>
        <v>0</v>
      </c>
      <c r="AE30" s="25">
        <v>0</v>
      </c>
      <c r="AF30" s="26">
        <f t="shared" si="18"/>
        <v>0</v>
      </c>
      <c r="AG30" s="26">
        <f t="shared" si="19"/>
        <v>0</v>
      </c>
      <c r="AH30" s="27">
        <f t="shared" si="20"/>
        <v>0</v>
      </c>
      <c r="AI30" s="25">
        <v>0</v>
      </c>
      <c r="AJ30" s="26">
        <f t="shared" si="21"/>
        <v>0</v>
      </c>
      <c r="AK30" s="26">
        <f t="shared" si="22"/>
        <v>0</v>
      </c>
      <c r="AL30" s="27">
        <f t="shared" si="23"/>
        <v>0</v>
      </c>
      <c r="AM30" s="25">
        <v>0</v>
      </c>
      <c r="AN30" s="26">
        <f t="shared" si="24"/>
        <v>0</v>
      </c>
      <c r="AO30" s="26">
        <f t="shared" si="25"/>
        <v>0</v>
      </c>
      <c r="AP30" s="27">
        <f t="shared" si="26"/>
        <v>0</v>
      </c>
      <c r="AQ30" s="25">
        <v>0</v>
      </c>
      <c r="AR30" s="22">
        <f t="shared" si="27"/>
        <v>0</v>
      </c>
      <c r="AS30" s="22">
        <f t="shared" si="28"/>
        <v>0</v>
      </c>
      <c r="AT30" s="23">
        <f t="shared" si="29"/>
        <v>0</v>
      </c>
      <c r="AU30" s="25">
        <v>0</v>
      </c>
      <c r="AV30" s="22">
        <f t="shared" si="30"/>
        <v>0</v>
      </c>
      <c r="AW30" s="22">
        <f t="shared" si="31"/>
        <v>0</v>
      </c>
      <c r="AX30" s="23">
        <f t="shared" si="32"/>
        <v>0</v>
      </c>
      <c r="AY30" s="1"/>
    </row>
    <row r="31" spans="1:51" ht="22.5" customHeight="1" x14ac:dyDescent="0.3">
      <c r="A31" s="17" t="s">
        <v>69</v>
      </c>
      <c r="B31" s="18">
        <f t="shared" si="2"/>
        <v>9100</v>
      </c>
      <c r="C31" s="19">
        <f t="shared" si="0"/>
        <v>9975</v>
      </c>
      <c r="D31" s="19">
        <v>0</v>
      </c>
      <c r="E31" s="19"/>
      <c r="F31" s="19">
        <v>875</v>
      </c>
      <c r="G31" s="19"/>
      <c r="H31" s="19"/>
      <c r="I31" s="19">
        <v>9999.9999999999982</v>
      </c>
      <c r="J31" s="20">
        <f t="shared" si="1"/>
        <v>24.999999999998181</v>
      </c>
      <c r="K31" s="21">
        <v>500</v>
      </c>
      <c r="L31" s="22">
        <f t="shared" si="3"/>
        <v>166.66666666666666</v>
      </c>
      <c r="M31" s="22">
        <f t="shared" si="4"/>
        <v>166.66666666666666</v>
      </c>
      <c r="N31" s="23">
        <f t="shared" si="5"/>
        <v>166.66666666666671</v>
      </c>
      <c r="O31" s="21">
        <v>880</v>
      </c>
      <c r="P31" s="22">
        <f t="shared" si="6"/>
        <v>293.33333333333331</v>
      </c>
      <c r="Q31" s="22">
        <f t="shared" si="7"/>
        <v>293.33333333333331</v>
      </c>
      <c r="R31" s="23">
        <f t="shared" si="8"/>
        <v>293.33333333333343</v>
      </c>
      <c r="S31" s="21">
        <v>960</v>
      </c>
      <c r="T31" s="22">
        <f t="shared" si="9"/>
        <v>320</v>
      </c>
      <c r="U31" s="22">
        <f t="shared" si="10"/>
        <v>320</v>
      </c>
      <c r="V31" s="23">
        <f t="shared" si="11"/>
        <v>320</v>
      </c>
      <c r="W31" s="21">
        <v>830</v>
      </c>
      <c r="X31" s="22">
        <f t="shared" si="12"/>
        <v>276.66666666666669</v>
      </c>
      <c r="Y31" s="22">
        <f t="shared" si="13"/>
        <v>276.66666666666669</v>
      </c>
      <c r="Z31" s="23">
        <f t="shared" si="14"/>
        <v>276.66666666666657</v>
      </c>
      <c r="AA31" s="21">
        <v>640</v>
      </c>
      <c r="AB31" s="22">
        <f t="shared" si="15"/>
        <v>213.33333333333334</v>
      </c>
      <c r="AC31" s="22">
        <f t="shared" si="16"/>
        <v>213.33333333333334</v>
      </c>
      <c r="AD31" s="23">
        <f t="shared" si="17"/>
        <v>213.33333333333329</v>
      </c>
      <c r="AE31" s="21">
        <v>1210</v>
      </c>
      <c r="AF31" s="22">
        <f t="shared" si="18"/>
        <v>403.33333333333331</v>
      </c>
      <c r="AG31" s="22">
        <f t="shared" si="19"/>
        <v>403.33333333333331</v>
      </c>
      <c r="AH31" s="23">
        <f t="shared" si="20"/>
        <v>403.33333333333343</v>
      </c>
      <c r="AI31" s="21">
        <v>1190</v>
      </c>
      <c r="AJ31" s="22">
        <f t="shared" si="21"/>
        <v>396.66666666666669</v>
      </c>
      <c r="AK31" s="22">
        <f t="shared" si="22"/>
        <v>396.66666666666669</v>
      </c>
      <c r="AL31" s="23">
        <f t="shared" si="23"/>
        <v>396.66666666666657</v>
      </c>
      <c r="AM31" s="21">
        <v>1030</v>
      </c>
      <c r="AN31" s="22">
        <f t="shared" si="24"/>
        <v>343.33333333333331</v>
      </c>
      <c r="AO31" s="22">
        <f t="shared" si="25"/>
        <v>343.33333333333331</v>
      </c>
      <c r="AP31" s="23">
        <f t="shared" si="26"/>
        <v>343.33333333333343</v>
      </c>
      <c r="AQ31" s="21">
        <v>910</v>
      </c>
      <c r="AR31" s="22">
        <f t="shared" si="27"/>
        <v>303.33333333333331</v>
      </c>
      <c r="AS31" s="22">
        <f t="shared" si="28"/>
        <v>303.33333333333331</v>
      </c>
      <c r="AT31" s="23">
        <f t="shared" si="29"/>
        <v>303.33333333333343</v>
      </c>
      <c r="AU31" s="21">
        <v>950</v>
      </c>
      <c r="AV31" s="22">
        <f t="shared" si="30"/>
        <v>316.66666666666669</v>
      </c>
      <c r="AW31" s="22">
        <f t="shared" si="31"/>
        <v>316.66666666666669</v>
      </c>
      <c r="AX31" s="23">
        <f t="shared" si="32"/>
        <v>316.66666666666657</v>
      </c>
    </row>
    <row r="32" spans="1:51" s="16" customFormat="1" ht="22.5" customHeight="1" x14ac:dyDescent="0.3">
      <c r="A32" s="24" t="s">
        <v>73</v>
      </c>
      <c r="B32" s="18">
        <f>+K32+O32+S32+W32+AA32+AE32+AI32+AM32+AQ32+AU32</f>
        <v>0</v>
      </c>
      <c r="C32" s="19">
        <f t="shared" si="0"/>
        <v>0</v>
      </c>
      <c r="D32" s="19"/>
      <c r="E32" s="19"/>
      <c r="F32" s="19"/>
      <c r="G32" s="19"/>
      <c r="H32" s="19"/>
      <c r="I32" s="19">
        <v>0</v>
      </c>
      <c r="J32" s="20">
        <f t="shared" si="1"/>
        <v>0</v>
      </c>
      <c r="K32" s="25">
        <v>0</v>
      </c>
      <c r="L32" s="26">
        <f t="shared" si="3"/>
        <v>0</v>
      </c>
      <c r="M32" s="26">
        <f t="shared" si="4"/>
        <v>0</v>
      </c>
      <c r="N32" s="27">
        <f t="shared" si="5"/>
        <v>0</v>
      </c>
      <c r="O32" s="25">
        <v>0</v>
      </c>
      <c r="P32" s="26">
        <f t="shared" si="6"/>
        <v>0</v>
      </c>
      <c r="Q32" s="26">
        <f t="shared" si="7"/>
        <v>0</v>
      </c>
      <c r="R32" s="27">
        <f t="shared" si="8"/>
        <v>0</v>
      </c>
      <c r="S32" s="25">
        <v>0</v>
      </c>
      <c r="T32" s="26">
        <f t="shared" si="9"/>
        <v>0</v>
      </c>
      <c r="U32" s="26">
        <f t="shared" si="10"/>
        <v>0</v>
      </c>
      <c r="V32" s="27">
        <f t="shared" si="11"/>
        <v>0</v>
      </c>
      <c r="W32" s="25">
        <v>0</v>
      </c>
      <c r="X32" s="26">
        <f t="shared" si="12"/>
        <v>0</v>
      </c>
      <c r="Y32" s="26">
        <f t="shared" si="13"/>
        <v>0</v>
      </c>
      <c r="Z32" s="27">
        <f t="shared" si="14"/>
        <v>0</v>
      </c>
      <c r="AA32" s="25">
        <v>0</v>
      </c>
      <c r="AB32" s="26">
        <f t="shared" si="15"/>
        <v>0</v>
      </c>
      <c r="AC32" s="26">
        <f t="shared" si="16"/>
        <v>0</v>
      </c>
      <c r="AD32" s="27">
        <f t="shared" si="17"/>
        <v>0</v>
      </c>
      <c r="AE32" s="25">
        <v>0</v>
      </c>
      <c r="AF32" s="26">
        <f t="shared" si="18"/>
        <v>0</v>
      </c>
      <c r="AG32" s="26">
        <f t="shared" si="19"/>
        <v>0</v>
      </c>
      <c r="AH32" s="27">
        <f t="shared" si="20"/>
        <v>0</v>
      </c>
      <c r="AI32" s="25">
        <v>0</v>
      </c>
      <c r="AJ32" s="26">
        <f t="shared" si="21"/>
        <v>0</v>
      </c>
      <c r="AK32" s="26">
        <f t="shared" si="22"/>
        <v>0</v>
      </c>
      <c r="AL32" s="27">
        <f t="shared" si="23"/>
        <v>0</v>
      </c>
      <c r="AM32" s="25">
        <v>0</v>
      </c>
      <c r="AN32" s="26">
        <f t="shared" si="24"/>
        <v>0</v>
      </c>
      <c r="AO32" s="26">
        <f t="shared" si="25"/>
        <v>0</v>
      </c>
      <c r="AP32" s="27">
        <f t="shared" si="26"/>
        <v>0</v>
      </c>
      <c r="AQ32" s="25">
        <v>0</v>
      </c>
      <c r="AR32" s="22">
        <f t="shared" si="27"/>
        <v>0</v>
      </c>
      <c r="AS32" s="22">
        <f t="shared" si="28"/>
        <v>0</v>
      </c>
      <c r="AT32" s="23">
        <f t="shared" si="29"/>
        <v>0</v>
      </c>
      <c r="AU32" s="25">
        <v>0</v>
      </c>
      <c r="AV32" s="22">
        <f t="shared" si="30"/>
        <v>0</v>
      </c>
      <c r="AW32" s="22">
        <f t="shared" si="31"/>
        <v>0</v>
      </c>
      <c r="AX32" s="23">
        <f t="shared" si="32"/>
        <v>0</v>
      </c>
      <c r="AY32" s="1"/>
    </row>
    <row r="33" spans="1:51" ht="22.5" customHeight="1" x14ac:dyDescent="0.3">
      <c r="A33" s="17" t="s">
        <v>74</v>
      </c>
      <c r="B33" s="18">
        <f t="shared" si="2"/>
        <v>51020</v>
      </c>
      <c r="C33" s="19">
        <f t="shared" si="0"/>
        <v>52999</v>
      </c>
      <c r="D33" s="19">
        <v>11700</v>
      </c>
      <c r="E33" s="19"/>
      <c r="F33" s="19">
        <v>536</v>
      </c>
      <c r="G33" s="19"/>
      <c r="H33" s="19">
        <v>1443</v>
      </c>
      <c r="I33" s="19">
        <v>53000</v>
      </c>
      <c r="J33" s="20">
        <f t="shared" si="1"/>
        <v>1</v>
      </c>
      <c r="K33" s="21">
        <v>7850</v>
      </c>
      <c r="L33" s="22">
        <f t="shared" si="3"/>
        <v>2616.6666666666665</v>
      </c>
      <c r="M33" s="22">
        <f t="shared" si="4"/>
        <v>2616.6666666666665</v>
      </c>
      <c r="N33" s="23">
        <f t="shared" si="5"/>
        <v>2616.6666666666674</v>
      </c>
      <c r="O33" s="21">
        <v>8850</v>
      </c>
      <c r="P33" s="22">
        <f t="shared" si="6"/>
        <v>2950</v>
      </c>
      <c r="Q33" s="22">
        <f t="shared" si="7"/>
        <v>2950</v>
      </c>
      <c r="R33" s="23">
        <f t="shared" si="8"/>
        <v>2950</v>
      </c>
      <c r="S33" s="21">
        <v>7300</v>
      </c>
      <c r="T33" s="22">
        <f t="shared" si="9"/>
        <v>2433.3333333333335</v>
      </c>
      <c r="U33" s="22">
        <f t="shared" si="10"/>
        <v>2433.3333333333335</v>
      </c>
      <c r="V33" s="23">
        <f t="shared" si="11"/>
        <v>2433.3333333333326</v>
      </c>
      <c r="W33" s="21">
        <v>0</v>
      </c>
      <c r="X33" s="22">
        <f t="shared" si="12"/>
        <v>0</v>
      </c>
      <c r="Y33" s="22">
        <f t="shared" si="13"/>
        <v>0</v>
      </c>
      <c r="Z33" s="23">
        <f t="shared" si="14"/>
        <v>0</v>
      </c>
      <c r="AA33" s="21">
        <v>0</v>
      </c>
      <c r="AB33" s="22">
        <f t="shared" si="15"/>
        <v>0</v>
      </c>
      <c r="AC33" s="22">
        <f t="shared" si="16"/>
        <v>0</v>
      </c>
      <c r="AD33" s="23">
        <f t="shared" si="17"/>
        <v>0</v>
      </c>
      <c r="AE33" s="21">
        <v>200</v>
      </c>
      <c r="AF33" s="22">
        <f t="shared" si="18"/>
        <v>66.666666666666671</v>
      </c>
      <c r="AG33" s="22">
        <f t="shared" si="19"/>
        <v>66.666666666666671</v>
      </c>
      <c r="AH33" s="23">
        <f t="shared" si="20"/>
        <v>66.666666666666643</v>
      </c>
      <c r="AI33" s="21">
        <v>5400</v>
      </c>
      <c r="AJ33" s="22">
        <f t="shared" si="21"/>
        <v>1800</v>
      </c>
      <c r="AK33" s="22">
        <f t="shared" si="22"/>
        <v>1800</v>
      </c>
      <c r="AL33" s="23">
        <f t="shared" si="23"/>
        <v>1800</v>
      </c>
      <c r="AM33" s="21">
        <v>11420</v>
      </c>
      <c r="AN33" s="22">
        <f t="shared" si="24"/>
        <v>3806.6666666666665</v>
      </c>
      <c r="AO33" s="22">
        <f t="shared" si="25"/>
        <v>3806.6666666666665</v>
      </c>
      <c r="AP33" s="23">
        <f t="shared" si="26"/>
        <v>3806.6666666666674</v>
      </c>
      <c r="AQ33" s="21">
        <v>10000</v>
      </c>
      <c r="AR33" s="22">
        <f t="shared" si="27"/>
        <v>3333.3333333333335</v>
      </c>
      <c r="AS33" s="22">
        <f t="shared" si="28"/>
        <v>3333.3333333333335</v>
      </c>
      <c r="AT33" s="23">
        <f t="shared" si="29"/>
        <v>3333.3333333333326</v>
      </c>
      <c r="AU33" s="21">
        <v>0</v>
      </c>
      <c r="AV33" s="22">
        <f t="shared" si="30"/>
        <v>0</v>
      </c>
      <c r="AW33" s="22">
        <f t="shared" si="31"/>
        <v>0</v>
      </c>
      <c r="AX33" s="23">
        <f t="shared" si="32"/>
        <v>0</v>
      </c>
    </row>
    <row r="34" spans="1:51" s="16" customFormat="1" ht="22.5" customHeight="1" x14ac:dyDescent="0.3">
      <c r="A34" s="24" t="s">
        <v>75</v>
      </c>
      <c r="B34" s="18">
        <f t="shared" si="2"/>
        <v>0</v>
      </c>
      <c r="C34" s="19">
        <f t="shared" si="0"/>
        <v>0</v>
      </c>
      <c r="D34" s="19"/>
      <c r="E34" s="19"/>
      <c r="F34" s="19"/>
      <c r="G34" s="19"/>
      <c r="H34" s="19"/>
      <c r="I34" s="19">
        <v>0</v>
      </c>
      <c r="J34" s="20">
        <f t="shared" si="1"/>
        <v>0</v>
      </c>
      <c r="K34" s="25">
        <v>0</v>
      </c>
      <c r="L34" s="26">
        <f t="shared" si="3"/>
        <v>0</v>
      </c>
      <c r="M34" s="26">
        <f t="shared" si="4"/>
        <v>0</v>
      </c>
      <c r="N34" s="27">
        <f t="shared" si="5"/>
        <v>0</v>
      </c>
      <c r="O34" s="25">
        <v>0</v>
      </c>
      <c r="P34" s="26">
        <f t="shared" si="6"/>
        <v>0</v>
      </c>
      <c r="Q34" s="26">
        <f t="shared" si="7"/>
        <v>0</v>
      </c>
      <c r="R34" s="27">
        <f t="shared" si="8"/>
        <v>0</v>
      </c>
      <c r="S34" s="25">
        <v>0</v>
      </c>
      <c r="T34" s="26">
        <f t="shared" si="9"/>
        <v>0</v>
      </c>
      <c r="U34" s="26">
        <f t="shared" si="10"/>
        <v>0</v>
      </c>
      <c r="V34" s="27">
        <f t="shared" si="11"/>
        <v>0</v>
      </c>
      <c r="W34" s="25">
        <v>0</v>
      </c>
      <c r="X34" s="26">
        <f t="shared" si="12"/>
        <v>0</v>
      </c>
      <c r="Y34" s="26">
        <f t="shared" si="13"/>
        <v>0</v>
      </c>
      <c r="Z34" s="27">
        <f t="shared" si="14"/>
        <v>0</v>
      </c>
      <c r="AA34" s="25">
        <v>0</v>
      </c>
      <c r="AB34" s="26">
        <f t="shared" si="15"/>
        <v>0</v>
      </c>
      <c r="AC34" s="26">
        <f t="shared" si="16"/>
        <v>0</v>
      </c>
      <c r="AD34" s="27">
        <f t="shared" si="17"/>
        <v>0</v>
      </c>
      <c r="AE34" s="25">
        <v>0</v>
      </c>
      <c r="AF34" s="26">
        <f t="shared" si="18"/>
        <v>0</v>
      </c>
      <c r="AG34" s="26">
        <f t="shared" si="19"/>
        <v>0</v>
      </c>
      <c r="AH34" s="27">
        <f t="shared" si="20"/>
        <v>0</v>
      </c>
      <c r="AI34" s="25">
        <v>0</v>
      </c>
      <c r="AJ34" s="26">
        <f t="shared" si="21"/>
        <v>0</v>
      </c>
      <c r="AK34" s="26">
        <f t="shared" si="22"/>
        <v>0</v>
      </c>
      <c r="AL34" s="27">
        <f t="shared" si="23"/>
        <v>0</v>
      </c>
      <c r="AM34" s="25">
        <v>0</v>
      </c>
      <c r="AN34" s="26">
        <f t="shared" si="24"/>
        <v>0</v>
      </c>
      <c r="AO34" s="26">
        <f t="shared" si="25"/>
        <v>0</v>
      </c>
      <c r="AP34" s="27">
        <f t="shared" si="26"/>
        <v>0</v>
      </c>
      <c r="AQ34" s="25">
        <v>0</v>
      </c>
      <c r="AR34" s="22">
        <f t="shared" si="27"/>
        <v>0</v>
      </c>
      <c r="AS34" s="22">
        <f t="shared" si="28"/>
        <v>0</v>
      </c>
      <c r="AT34" s="23">
        <f t="shared" si="29"/>
        <v>0</v>
      </c>
      <c r="AU34" s="25">
        <v>0</v>
      </c>
      <c r="AV34" s="22">
        <f t="shared" si="30"/>
        <v>0</v>
      </c>
      <c r="AW34" s="22">
        <f t="shared" si="31"/>
        <v>0</v>
      </c>
      <c r="AX34" s="23">
        <f t="shared" si="32"/>
        <v>0</v>
      </c>
      <c r="AY34" s="1"/>
    </row>
    <row r="35" spans="1:51" ht="22.5" customHeight="1" thickBot="1" x14ac:dyDescent="0.35">
      <c r="A35" s="29" t="s">
        <v>76</v>
      </c>
      <c r="B35" s="30">
        <f t="shared" si="2"/>
        <v>19000</v>
      </c>
      <c r="C35" s="19">
        <f t="shared" si="0"/>
        <v>19000</v>
      </c>
      <c r="D35" s="19">
        <v>0</v>
      </c>
      <c r="E35" s="19"/>
      <c r="F35" s="19"/>
      <c r="G35" s="19"/>
      <c r="H35" s="19"/>
      <c r="I35" s="19">
        <v>20000</v>
      </c>
      <c r="J35" s="20">
        <f t="shared" si="1"/>
        <v>1000</v>
      </c>
      <c r="K35" s="31">
        <v>1000</v>
      </c>
      <c r="L35" s="32">
        <f t="shared" si="3"/>
        <v>333.33333333333331</v>
      </c>
      <c r="M35" s="32">
        <f t="shared" si="4"/>
        <v>333.33333333333331</v>
      </c>
      <c r="N35" s="33">
        <f t="shared" si="5"/>
        <v>333.33333333333343</v>
      </c>
      <c r="O35" s="31">
        <v>2000</v>
      </c>
      <c r="P35" s="32">
        <f t="shared" si="6"/>
        <v>666.66666666666663</v>
      </c>
      <c r="Q35" s="32">
        <f t="shared" si="7"/>
        <v>666.66666666666663</v>
      </c>
      <c r="R35" s="33">
        <f t="shared" si="8"/>
        <v>666.66666666666686</v>
      </c>
      <c r="S35" s="31">
        <v>2000</v>
      </c>
      <c r="T35" s="32">
        <f t="shared" si="9"/>
        <v>666.66666666666663</v>
      </c>
      <c r="U35" s="32">
        <f t="shared" si="10"/>
        <v>666.66666666666663</v>
      </c>
      <c r="V35" s="33">
        <f t="shared" si="11"/>
        <v>666.66666666666686</v>
      </c>
      <c r="W35" s="31">
        <v>2000</v>
      </c>
      <c r="X35" s="32">
        <f t="shared" si="12"/>
        <v>666.66666666666663</v>
      </c>
      <c r="Y35" s="32">
        <f t="shared" si="13"/>
        <v>666.66666666666663</v>
      </c>
      <c r="Z35" s="33">
        <f t="shared" si="14"/>
        <v>666.66666666666686</v>
      </c>
      <c r="AA35" s="31">
        <v>2000</v>
      </c>
      <c r="AB35" s="32">
        <f t="shared" si="15"/>
        <v>666.66666666666663</v>
      </c>
      <c r="AC35" s="32">
        <f t="shared" si="16"/>
        <v>666.66666666666663</v>
      </c>
      <c r="AD35" s="33">
        <f t="shared" si="17"/>
        <v>666.66666666666686</v>
      </c>
      <c r="AE35" s="31">
        <v>2000</v>
      </c>
      <c r="AF35" s="32">
        <f t="shared" si="18"/>
        <v>666.66666666666663</v>
      </c>
      <c r="AG35" s="32">
        <f t="shared" si="19"/>
        <v>666.66666666666663</v>
      </c>
      <c r="AH35" s="33">
        <f t="shared" si="20"/>
        <v>666.66666666666686</v>
      </c>
      <c r="AI35" s="31">
        <v>2000</v>
      </c>
      <c r="AJ35" s="32">
        <f t="shared" si="21"/>
        <v>666.66666666666663</v>
      </c>
      <c r="AK35" s="32">
        <f t="shared" si="22"/>
        <v>666.66666666666663</v>
      </c>
      <c r="AL35" s="33">
        <f t="shared" si="23"/>
        <v>666.66666666666686</v>
      </c>
      <c r="AM35" s="31">
        <v>2000</v>
      </c>
      <c r="AN35" s="32">
        <f t="shared" si="24"/>
        <v>666.66666666666663</v>
      </c>
      <c r="AO35" s="32">
        <f t="shared" si="25"/>
        <v>666.66666666666663</v>
      </c>
      <c r="AP35" s="33">
        <f t="shared" si="26"/>
        <v>666.66666666666686</v>
      </c>
      <c r="AQ35" s="31">
        <v>2000</v>
      </c>
      <c r="AR35" s="32">
        <f t="shared" si="27"/>
        <v>666.66666666666663</v>
      </c>
      <c r="AS35" s="32">
        <f t="shared" si="28"/>
        <v>666.66666666666663</v>
      </c>
      <c r="AT35" s="33">
        <f t="shared" si="29"/>
        <v>666.66666666666686</v>
      </c>
      <c r="AU35" s="31">
        <v>2000</v>
      </c>
      <c r="AV35" s="32">
        <f t="shared" si="30"/>
        <v>666.66666666666663</v>
      </c>
      <c r="AW35" s="32">
        <f t="shared" si="31"/>
        <v>666.66666666666663</v>
      </c>
      <c r="AX35" s="33">
        <f t="shared" si="32"/>
        <v>666.66666666666686</v>
      </c>
    </row>
    <row r="36" spans="1:51" ht="21" customHeight="1" x14ac:dyDescent="0.3"/>
    <row r="37" spans="1:51" ht="21" hidden="1" customHeight="1" x14ac:dyDescent="0.3">
      <c r="A37" s="1" t="s">
        <v>77</v>
      </c>
      <c r="B37" s="34">
        <f>+K37+O37+S37+W37+AA37+AE37+AI37+AM37+AQ37+AU37</f>
        <v>628628.85000000009</v>
      </c>
      <c r="F37" s="19">
        <f>(F14*0.345)+(F15*0.46)+(F16*0.215)+(F18*0.345)+(F19*0.28)+(F21*0.345)+(F22*0.45)+(F23*0.28)</f>
        <v>57762.105890000006</v>
      </c>
      <c r="H37" s="19">
        <f>(H14*0.345)+(H15*0.46)+(H16*0.215)+(H18*0.345)+(H19*0.28)+(H21*0.345)+(H22*0.45)+(H23*0.28)</f>
        <v>52680.720744999999</v>
      </c>
      <c r="K37" s="19">
        <f t="shared" ref="K37:AX37" si="33">(K14*0.345)+(K15*0.46)+(K16*0.215)+(K18*0.345)+(K19*0.28)+(K21*0.345)+(K22*0.45)+(K23*0.28)</f>
        <v>138054.5</v>
      </c>
      <c r="L37" s="19">
        <f t="shared" si="33"/>
        <v>46018.166666666664</v>
      </c>
      <c r="M37" s="19">
        <f t="shared" si="33"/>
        <v>46018.166666666664</v>
      </c>
      <c r="N37" s="19">
        <f t="shared" si="33"/>
        <v>46018.166666666672</v>
      </c>
      <c r="O37" s="19">
        <f t="shared" si="33"/>
        <v>91676.9</v>
      </c>
      <c r="P37" s="19">
        <f t="shared" si="33"/>
        <v>30558.966666666664</v>
      </c>
      <c r="Q37" s="19">
        <f t="shared" si="33"/>
        <v>30558.966666666664</v>
      </c>
      <c r="R37" s="19">
        <f t="shared" si="33"/>
        <v>30558.966666666664</v>
      </c>
      <c r="S37" s="19">
        <f t="shared" si="33"/>
        <v>71566.849999999991</v>
      </c>
      <c r="T37" s="19">
        <f t="shared" si="33"/>
        <v>23855.616666666665</v>
      </c>
      <c r="U37" s="19">
        <f t="shared" si="33"/>
        <v>23855.616666666665</v>
      </c>
      <c r="V37" s="19">
        <f t="shared" si="33"/>
        <v>23855.616666666658</v>
      </c>
      <c r="W37" s="19">
        <f t="shared" si="33"/>
        <v>57781.700000000004</v>
      </c>
      <c r="X37" s="19">
        <f t="shared" si="33"/>
        <v>19260.566666666662</v>
      </c>
      <c r="Y37" s="19">
        <f t="shared" si="33"/>
        <v>19260.566666666662</v>
      </c>
      <c r="Z37" s="19">
        <f t="shared" si="33"/>
        <v>19260.566666666662</v>
      </c>
      <c r="AA37" s="19">
        <f t="shared" si="33"/>
        <v>38698.85</v>
      </c>
      <c r="AB37" s="19">
        <f t="shared" si="33"/>
        <v>12899.616666666667</v>
      </c>
      <c r="AC37" s="19">
        <f t="shared" si="33"/>
        <v>12899.616666666667</v>
      </c>
      <c r="AD37" s="19">
        <f t="shared" si="33"/>
        <v>12899.616666666665</v>
      </c>
      <c r="AE37" s="19">
        <f t="shared" si="33"/>
        <v>32088.55</v>
      </c>
      <c r="AF37" s="19">
        <f t="shared" si="33"/>
        <v>10696.183333333334</v>
      </c>
      <c r="AG37" s="19">
        <f t="shared" si="33"/>
        <v>10696.183333333334</v>
      </c>
      <c r="AH37" s="19">
        <f t="shared" si="33"/>
        <v>10696.183333333332</v>
      </c>
      <c r="AI37" s="19">
        <f t="shared" si="33"/>
        <v>44461.3</v>
      </c>
      <c r="AJ37" s="19">
        <f t="shared" si="33"/>
        <v>14820.433333333332</v>
      </c>
      <c r="AK37" s="19">
        <f t="shared" si="33"/>
        <v>14820.433333333332</v>
      </c>
      <c r="AL37" s="19">
        <f t="shared" si="33"/>
        <v>14820.433333333331</v>
      </c>
      <c r="AM37" s="19">
        <f t="shared" si="33"/>
        <v>55465.599999999999</v>
      </c>
      <c r="AN37" s="19">
        <f t="shared" si="33"/>
        <v>18488.533333333333</v>
      </c>
      <c r="AO37" s="19">
        <f t="shared" si="33"/>
        <v>18488.533333333333</v>
      </c>
      <c r="AP37" s="19">
        <f t="shared" si="33"/>
        <v>18488.533333333333</v>
      </c>
      <c r="AQ37" s="19">
        <f t="shared" si="33"/>
        <v>49945.549999999996</v>
      </c>
      <c r="AR37" s="19">
        <f t="shared" si="33"/>
        <v>16648.516666666666</v>
      </c>
      <c r="AS37" s="19">
        <f t="shared" si="33"/>
        <v>16648.516666666666</v>
      </c>
      <c r="AT37" s="19">
        <f t="shared" si="33"/>
        <v>16648.516666666666</v>
      </c>
      <c r="AU37" s="19">
        <f t="shared" si="33"/>
        <v>48889.049999999996</v>
      </c>
      <c r="AV37" s="19">
        <f t="shared" si="33"/>
        <v>16296.35</v>
      </c>
      <c r="AW37" s="19">
        <f t="shared" si="33"/>
        <v>16296.35</v>
      </c>
      <c r="AX37" s="19">
        <f t="shared" si="33"/>
        <v>16296.350000000002</v>
      </c>
    </row>
    <row r="38" spans="1:51" ht="21" hidden="1" customHeight="1" x14ac:dyDescent="0.3">
      <c r="A38" s="1" t="s">
        <v>78</v>
      </c>
      <c r="F38" s="19">
        <f>(F25*0.46)+(F26*0.24)+(F27*0.38)+(F29*0.18)+(F31*0.11)</f>
        <v>1235.7380000000001</v>
      </c>
      <c r="H38" s="19">
        <f>(H25*0.46)+(H26*0.24)+(H27*0.38)+(H29*0.18)+(H31*0.11)</f>
        <v>6045.7860000000001</v>
      </c>
      <c r="K38" s="19">
        <f t="shared" ref="K38:AX38" si="34">(K25*0.46)+(K26*0.24)+(K27*0.38)+(K29*0.18)+(K31*0.11)</f>
        <v>12892.6</v>
      </c>
      <c r="L38" s="19">
        <f t="shared" si="34"/>
        <v>4297.5333333333328</v>
      </c>
      <c r="M38" s="19">
        <f t="shared" si="34"/>
        <v>4297.5333333333328</v>
      </c>
      <c r="N38" s="19">
        <f t="shared" si="34"/>
        <v>4297.5333333333319</v>
      </c>
      <c r="O38" s="19">
        <f t="shared" si="34"/>
        <v>19560.399999999998</v>
      </c>
      <c r="P38" s="19">
        <f t="shared" si="34"/>
        <v>6520.1333333333323</v>
      </c>
      <c r="Q38" s="19">
        <f t="shared" si="34"/>
        <v>6520.1333333333323</v>
      </c>
      <c r="R38" s="19">
        <f t="shared" si="34"/>
        <v>6520.1333333333341</v>
      </c>
      <c r="S38" s="19">
        <f t="shared" si="34"/>
        <v>13348.800000000001</v>
      </c>
      <c r="T38" s="19">
        <f t="shared" si="34"/>
        <v>4449.5999999999995</v>
      </c>
      <c r="U38" s="19">
        <f t="shared" si="34"/>
        <v>4449.5999999999995</v>
      </c>
      <c r="V38" s="19">
        <f t="shared" si="34"/>
        <v>4449.5999999999995</v>
      </c>
      <c r="W38" s="19">
        <f t="shared" si="34"/>
        <v>6004.9000000000005</v>
      </c>
      <c r="X38" s="19">
        <f t="shared" si="34"/>
        <v>2001.6333333333337</v>
      </c>
      <c r="Y38" s="19">
        <f t="shared" si="34"/>
        <v>2001.6333333333337</v>
      </c>
      <c r="Z38" s="19">
        <f t="shared" si="34"/>
        <v>2001.6333333333337</v>
      </c>
      <c r="AA38" s="19">
        <f t="shared" si="34"/>
        <v>3007.8</v>
      </c>
      <c r="AB38" s="19">
        <f t="shared" si="34"/>
        <v>1002.6000000000001</v>
      </c>
      <c r="AC38" s="19">
        <f t="shared" si="34"/>
        <v>1002.6000000000001</v>
      </c>
      <c r="AD38" s="19">
        <f t="shared" si="34"/>
        <v>1002.5999999999999</v>
      </c>
      <c r="AE38" s="19">
        <f t="shared" si="34"/>
        <v>10229.700000000001</v>
      </c>
      <c r="AF38" s="19">
        <f t="shared" si="34"/>
        <v>3409.9</v>
      </c>
      <c r="AG38" s="19">
        <f t="shared" si="34"/>
        <v>3409.9</v>
      </c>
      <c r="AH38" s="19">
        <f t="shared" si="34"/>
        <v>3409.8999999999992</v>
      </c>
      <c r="AI38" s="19">
        <f t="shared" si="34"/>
        <v>13484.3</v>
      </c>
      <c r="AJ38" s="19">
        <f t="shared" si="34"/>
        <v>4494.7666666666664</v>
      </c>
      <c r="AK38" s="19">
        <f t="shared" si="34"/>
        <v>4494.7666666666664</v>
      </c>
      <c r="AL38" s="19">
        <f t="shared" si="34"/>
        <v>4494.7666666666655</v>
      </c>
      <c r="AM38" s="19">
        <f t="shared" si="34"/>
        <v>12737.9</v>
      </c>
      <c r="AN38" s="19">
        <f t="shared" si="34"/>
        <v>4245.9666666666662</v>
      </c>
      <c r="AO38" s="19">
        <f t="shared" si="34"/>
        <v>4245.9666666666662</v>
      </c>
      <c r="AP38" s="19">
        <f t="shared" si="34"/>
        <v>4245.9666666666662</v>
      </c>
      <c r="AQ38" s="19">
        <f t="shared" si="34"/>
        <v>10651.3</v>
      </c>
      <c r="AR38" s="19">
        <f t="shared" si="34"/>
        <v>3550.4333333333334</v>
      </c>
      <c r="AS38" s="19">
        <f t="shared" si="34"/>
        <v>3550.4333333333334</v>
      </c>
      <c r="AT38" s="19">
        <f t="shared" si="34"/>
        <v>3550.4333333333329</v>
      </c>
      <c r="AU38" s="19">
        <f t="shared" si="34"/>
        <v>1597.5</v>
      </c>
      <c r="AV38" s="19">
        <f t="shared" si="34"/>
        <v>532.5</v>
      </c>
      <c r="AW38" s="19">
        <f t="shared" si="34"/>
        <v>532.5</v>
      </c>
      <c r="AX38" s="19">
        <f t="shared" si="34"/>
        <v>532.5</v>
      </c>
    </row>
    <row r="39" spans="1:51" ht="21" hidden="1" customHeight="1" x14ac:dyDescent="0.3">
      <c r="A39" s="1" t="s">
        <v>79</v>
      </c>
      <c r="F39" s="19">
        <f>+F33*0.6</f>
        <v>321.59999999999997</v>
      </c>
      <c r="H39" s="19">
        <f>+H33*0.6</f>
        <v>865.8</v>
      </c>
      <c r="K39" s="19">
        <f t="shared" ref="K39:AX39" si="35">+K33*0.6</f>
        <v>4710</v>
      </c>
      <c r="L39" s="19">
        <f t="shared" si="35"/>
        <v>1569.9999999999998</v>
      </c>
      <c r="M39" s="19">
        <f t="shared" si="35"/>
        <v>1569.9999999999998</v>
      </c>
      <c r="N39" s="19">
        <f t="shared" si="35"/>
        <v>1570.0000000000005</v>
      </c>
      <c r="O39" s="19">
        <f t="shared" si="35"/>
        <v>5310</v>
      </c>
      <c r="P39" s="19">
        <f t="shared" si="35"/>
        <v>1770</v>
      </c>
      <c r="Q39" s="19">
        <f t="shared" si="35"/>
        <v>1770</v>
      </c>
      <c r="R39" s="19">
        <f t="shared" si="35"/>
        <v>1770</v>
      </c>
      <c r="S39" s="19">
        <f t="shared" si="35"/>
        <v>4380</v>
      </c>
      <c r="T39" s="19">
        <f t="shared" si="35"/>
        <v>1460</v>
      </c>
      <c r="U39" s="19">
        <f t="shared" si="35"/>
        <v>1460</v>
      </c>
      <c r="V39" s="19">
        <f t="shared" si="35"/>
        <v>1459.9999999999995</v>
      </c>
      <c r="W39" s="19">
        <f t="shared" si="35"/>
        <v>0</v>
      </c>
      <c r="X39" s="19">
        <f t="shared" si="35"/>
        <v>0</v>
      </c>
      <c r="Y39" s="19">
        <f t="shared" si="35"/>
        <v>0</v>
      </c>
      <c r="Z39" s="19">
        <f t="shared" si="35"/>
        <v>0</v>
      </c>
      <c r="AA39" s="19">
        <f t="shared" si="35"/>
        <v>0</v>
      </c>
      <c r="AB39" s="19">
        <f t="shared" si="35"/>
        <v>0</v>
      </c>
      <c r="AC39" s="19">
        <f t="shared" si="35"/>
        <v>0</v>
      </c>
      <c r="AD39" s="19">
        <f t="shared" si="35"/>
        <v>0</v>
      </c>
      <c r="AE39" s="19">
        <f t="shared" si="35"/>
        <v>120</v>
      </c>
      <c r="AF39" s="19">
        <f t="shared" si="35"/>
        <v>40</v>
      </c>
      <c r="AG39" s="19">
        <f t="shared" si="35"/>
        <v>40</v>
      </c>
      <c r="AH39" s="19">
        <f t="shared" si="35"/>
        <v>39.999999999999986</v>
      </c>
      <c r="AI39" s="19">
        <f t="shared" si="35"/>
        <v>3240</v>
      </c>
      <c r="AJ39" s="19">
        <f t="shared" si="35"/>
        <v>1080</v>
      </c>
      <c r="AK39" s="19">
        <f t="shared" si="35"/>
        <v>1080</v>
      </c>
      <c r="AL39" s="19">
        <f t="shared" si="35"/>
        <v>1080</v>
      </c>
      <c r="AM39" s="19">
        <f t="shared" si="35"/>
        <v>6852</v>
      </c>
      <c r="AN39" s="19">
        <f t="shared" si="35"/>
        <v>2284</v>
      </c>
      <c r="AO39" s="19">
        <f t="shared" si="35"/>
        <v>2284</v>
      </c>
      <c r="AP39" s="19">
        <f t="shared" si="35"/>
        <v>2284.0000000000005</v>
      </c>
      <c r="AQ39" s="19">
        <f t="shared" si="35"/>
        <v>6000</v>
      </c>
      <c r="AR39" s="19">
        <f t="shared" si="35"/>
        <v>2000</v>
      </c>
      <c r="AS39" s="19">
        <f t="shared" si="35"/>
        <v>2000</v>
      </c>
      <c r="AT39" s="19">
        <f t="shared" si="35"/>
        <v>1999.9999999999995</v>
      </c>
      <c r="AU39" s="19">
        <f t="shared" si="35"/>
        <v>0</v>
      </c>
      <c r="AV39" s="19">
        <f t="shared" si="35"/>
        <v>0</v>
      </c>
      <c r="AW39" s="19">
        <f t="shared" si="35"/>
        <v>0</v>
      </c>
      <c r="AX39" s="19">
        <f t="shared" si="35"/>
        <v>0</v>
      </c>
    </row>
    <row r="40" spans="1:51" ht="21" customHeight="1" x14ac:dyDescent="0.3"/>
    <row r="41" spans="1:51" x14ac:dyDescent="0.3">
      <c r="B41" s="129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51" ht="69" customHeight="1" x14ac:dyDescent="0.3">
      <c r="B42" s="122"/>
      <c r="C42" s="132"/>
      <c r="D42" s="132"/>
      <c r="E42" s="132"/>
      <c r="F42" s="132"/>
      <c r="G42" s="132"/>
      <c r="H42" s="132"/>
      <c r="I42" s="132"/>
      <c r="J42" s="132"/>
      <c r="K42" s="132"/>
      <c r="L42" s="122"/>
      <c r="M42" s="132"/>
      <c r="N42" s="16"/>
      <c r="O42" s="122"/>
      <c r="P42" s="132"/>
      <c r="Q42" s="16"/>
      <c r="R42" s="122"/>
      <c r="S42" s="122"/>
      <c r="T42" s="122"/>
    </row>
    <row r="43" spans="1:51" x14ac:dyDescent="0.3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6"/>
      <c r="O43" s="129"/>
      <c r="P43" s="129"/>
      <c r="Q43" s="16"/>
      <c r="R43" s="129"/>
      <c r="S43" s="129"/>
      <c r="T43" s="129"/>
    </row>
  </sheetData>
  <mergeCells count="78">
    <mergeCell ref="T1:V1"/>
    <mergeCell ref="AF1:AH1"/>
    <mergeCell ref="AV1:AX1"/>
    <mergeCell ref="T2:V2"/>
    <mergeCell ref="AF2:AH2"/>
    <mergeCell ref="AV2:AX2"/>
    <mergeCell ref="T3:V3"/>
    <mergeCell ref="AF3:AH3"/>
    <mergeCell ref="AV3:AX3"/>
    <mergeCell ref="T4:V4"/>
    <mergeCell ref="AF4:AH4"/>
    <mergeCell ref="AV4:AX4"/>
    <mergeCell ref="AW8:AX8"/>
    <mergeCell ref="AI7:AV7"/>
    <mergeCell ref="T5:V5"/>
    <mergeCell ref="AF5:AH5"/>
    <mergeCell ref="AV5:AX5"/>
    <mergeCell ref="B6:T6"/>
    <mergeCell ref="AI6:AV6"/>
    <mergeCell ref="W6:AF6"/>
    <mergeCell ref="W7:AF7"/>
    <mergeCell ref="A9:A12"/>
    <mergeCell ref="B9:B12"/>
    <mergeCell ref="D9:D12"/>
    <mergeCell ref="E9:F9"/>
    <mergeCell ref="G9:H9"/>
    <mergeCell ref="AI10:AL10"/>
    <mergeCell ref="K9:V9"/>
    <mergeCell ref="W9:AH9"/>
    <mergeCell ref="AI9:AX9"/>
    <mergeCell ref="C10:C12"/>
    <mergeCell ref="E10:E12"/>
    <mergeCell ref="F10:F12"/>
    <mergeCell ref="G10:G12"/>
    <mergeCell ref="H10:H12"/>
    <mergeCell ref="I10:I12"/>
    <mergeCell ref="K10:N10"/>
    <mergeCell ref="J9:J12"/>
    <mergeCell ref="AI11:AI12"/>
    <mergeCell ref="AM10:AP10"/>
    <mergeCell ref="AQ10:AT10"/>
    <mergeCell ref="AU10:AX10"/>
    <mergeCell ref="AV11:AX11"/>
    <mergeCell ref="B41:K41"/>
    <mergeCell ref="B42:K42"/>
    <mergeCell ref="L42:M42"/>
    <mergeCell ref="O42:P42"/>
    <mergeCell ref="R42:T42"/>
    <mergeCell ref="AJ11:AL11"/>
    <mergeCell ref="AM11:AM12"/>
    <mergeCell ref="AN11:AP11"/>
    <mergeCell ref="AQ11:AQ12"/>
    <mergeCell ref="AR11:AT11"/>
    <mergeCell ref="AU11:AU12"/>
    <mergeCell ref="X11:Z11"/>
    <mergeCell ref="AA11:AA12"/>
    <mergeCell ref="T11:V11"/>
    <mergeCell ref="W11:W12"/>
    <mergeCell ref="B43:K43"/>
    <mergeCell ref="L43:M43"/>
    <mergeCell ref="O43:P43"/>
    <mergeCell ref="R43:T43"/>
    <mergeCell ref="AA10:AD10"/>
    <mergeCell ref="O10:R10"/>
    <mergeCell ref="S10:V10"/>
    <mergeCell ref="W10:Z10"/>
    <mergeCell ref="K11:K12"/>
    <mergeCell ref="L11:N11"/>
    <mergeCell ref="O11:O12"/>
    <mergeCell ref="P11:R11"/>
    <mergeCell ref="S11:S12"/>
    <mergeCell ref="AF11:AH11"/>
    <mergeCell ref="B7:T7"/>
    <mergeCell ref="U8:V8"/>
    <mergeCell ref="AG8:AH8"/>
    <mergeCell ref="AB11:AD11"/>
    <mergeCell ref="AE11:AE12"/>
    <mergeCell ref="AE10:AH10"/>
  </mergeCells>
  <printOptions horizontalCentered="1"/>
  <pageMargins left="0.19685039370078741" right="0.15748031496062992" top="0.31496062992125984" bottom="0.19685039370078741" header="0.19685039370078741" footer="0.11811023622047245"/>
  <pageSetup paperSize="9" scale="70" fitToWidth="3" orientation="landscape" r:id="rId1"/>
  <colBreaks count="2" manualBreakCount="2">
    <brk id="22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март-июнь</vt:lpstr>
      <vt:lpstr>ишлаб чиқариш</vt:lpstr>
      <vt:lpstr>апрель</vt:lpstr>
      <vt:lpstr>апрель (2)</vt:lpstr>
      <vt:lpstr>март бошқа</vt:lpstr>
      <vt:lpstr>'март бошқа'!Заголовки_для_печати</vt:lpstr>
      <vt:lpstr>апрель!Область_печати</vt:lpstr>
      <vt:lpstr>'апрель (2)'!Область_печати</vt:lpstr>
      <vt:lpstr>'ишлаб чиқариш'!Область_печати</vt:lpstr>
      <vt:lpstr>'март бошқа'!Область_печати</vt:lpstr>
      <vt:lpstr>'март-июнь'!Область_печати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Н.Хамдамов</dc:creator>
  <cp:lastModifiedBy>user-89</cp:lastModifiedBy>
  <cp:lastPrinted>2020-03-31T09:24:46Z</cp:lastPrinted>
  <dcterms:created xsi:type="dcterms:W3CDTF">2018-03-04T06:53:20Z</dcterms:created>
  <dcterms:modified xsi:type="dcterms:W3CDTF">2020-03-31T09:29:27Z</dcterms:modified>
</cp:coreProperties>
</file>